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1739B56C-2D3C-4095-8BCF-C4CE1FF5DD5C}" xr6:coauthVersionLast="47" xr6:coauthVersionMax="47" xr10:uidLastSave="{00000000-0000-0000-0000-000000000000}"/>
  <workbookProtection workbookAlgorithmName="SHA-512" workbookHashValue="ryt092rVgllZ/k1I5cgEBGjvsCTJNFjM5TSvUN6l6A6SjAAp1P2F1VzrX/kyEC3t1FiYNS+ACFJXWkmNQ4Nq/g==" workbookSaltValue="T4gsHp/0UDw7aJWGWtiw1w==" workbookSpinCount="100000" lockStructure="1"/>
  <bookViews>
    <workbookView xWindow="-120" yWindow="-120" windowWidth="20730" windowHeight="11160" xr2:uid="{185B62AB-0B8C-4B8E-95ED-3C1D5B946BBF}"/>
  </bookViews>
  <sheets>
    <sheet name="CÁLCULO DE CANTIDADES" sheetId="2" r:id="rId1"/>
    <sheet name="INFORMACION" sheetId="4" state="hidden" r:id="rId2"/>
    <sheet name="Tabla prog" sheetId="5" state="hidden" r:id="rId3"/>
  </sheets>
  <definedNames>
    <definedName name="_xlnm._FilterDatabase" localSheetId="1" hidden="1">INFORMACION!$C$3:$Z$148</definedName>
    <definedName name="A">'CÁLCULO DE CANTIDADES'!$M$3</definedName>
    <definedName name="ALCARRAZA">'CÁLCULO DE CANTIDADES'!$O$8:$O$9</definedName>
    <definedName name="ALCARRAZA_PH_NOESTRUCTURAL">'CÁLCULO DE CANTIDADES'!$M$21:$M$26</definedName>
    <definedName name="ALCARRAZA_PV_ESTRUCTURAL">'CÁLCULO DE CANTIDADES'!$O$21:$O$23</definedName>
    <definedName name="ALCARRAZA_PV_NOESTRUCTURAL">'CÁLCULO DE CANTIDADES'!$Q$21:$Q$23</definedName>
    <definedName name="ALTA_VISTA">'CÁLCULO DE CANTIDADES'!$S$8:$S$9</definedName>
    <definedName name="ALTA_VISTA_PH_NOESTRUCTURAL">Tabla19[Altav_PH_NOESTRUCTURAL]</definedName>
    <definedName name="ALTA_VISTA_PV_ESTRUCTURAL">'CÁLCULO DE CANTIDADES'!$O$58:$O$66</definedName>
    <definedName name="ALTA_VISTA_PV_NOESTRUCTURAL">'CÁLCULO DE CANTIDADES'!$Q$58:$Q$61</definedName>
    <definedName name="BUENA_VISTA">'CÁLCULO DE CANTIDADES'!$P$8:$P$9</definedName>
    <definedName name="BUENA_VISTA_PH_NOESTRUCTURAL">'CÁLCULO DE CANTIDADES'!$M$32:$M$38</definedName>
    <definedName name="BUENA_VISTA_PV_ESTRUCTURAL">'CÁLCULO DE CANTIDADES'!$O$32:$O$37</definedName>
    <definedName name="Clasificación">Tabla4[Clasificación]</definedName>
    <definedName name="DELTA">'CÁLCULO DE CANTIDADES'!$T$8:$T$8</definedName>
    <definedName name="DELTA_PH_NOESTRUCTURAL">'CÁLCULO DE CANTIDADES'!$M$70:$M$72</definedName>
    <definedName name="EL_AJIZAL">'CÁLCULO DE CANTIDADES'!$U$8:$U$8</definedName>
    <definedName name="EL_AJIZAL_PH_NOESTRUCTURAL">'CÁLCULO DE CANTIDADES'!$M$75:$M$77</definedName>
    <definedName name="EL_DIAMANTE">'CÁLCULO DE CANTIDADES'!$V$8:$V$9</definedName>
    <definedName name="EL_DIAMANTE_PH_NOESTRUCTURAL">'CÁLCULO DE CANTIDADES'!$M$81:$M$84</definedName>
    <definedName name="EL_DIAMANTE_PV_ESTRUCTURAL">'CÁLCULO DE CANTIDADES'!$O$81:$O$83</definedName>
    <definedName name="EL_NORAL">'CÁLCULO DE CANTIDADES'!$W$8:$W$10</definedName>
    <definedName name="EL_NORAL_M_NOESTRUCTURAL">'CÁLCULO DE CANTIDADES'!$O$88</definedName>
    <definedName name="EL_NORAL_PH_NOESTRUCTURAL">'CÁLCULO DE CANTIDADES'!$M$88:$M$97</definedName>
    <definedName name="EL_NORAL_PV_NOESTRUCTURAL">'CÁLCULO DE CANTIDADES'!$Q$88:$Q$96</definedName>
    <definedName name="EL_TESORO">'CÁLCULO DE CANTIDADES'!$X$8:$X$8</definedName>
    <definedName name="EL_TESORO_PH_NOESTRUCTURAL">'CÁLCULO DE CANTIDADES'!$M$103</definedName>
    <definedName name="LA_ESPERANZA">'CÁLCULO DE CANTIDADES'!$Y$8:$Y$8</definedName>
    <definedName name="LA_ESPERANZA_PH_NOESTRUCTURAL">'CÁLCULO DE CANTIDADES'!$M$107:$M$109</definedName>
    <definedName name="LA_FERRERÍA">'CÁLCULO DE CANTIDADES'!$Z$8:$Z$8</definedName>
    <definedName name="LA_FERRERÍA_PH_NOESTRUCTURAL">'CÁLCULO DE CANTIDADES'!$M$112:$M$114</definedName>
    <definedName name="Ladrilleras">Tabla1[Ladrilleras]</definedName>
    <definedName name="LADRILLEROS_ASOCIADOS">'CÁLCULO DE CANTIDADES'!$AA$8:$AA$9</definedName>
    <definedName name="LADRILLEROS_ASOCIADOS_PH_NOESTRUCTURAL">'CÁLCULO DE CANTIDADES'!$M$122:$M$125</definedName>
    <definedName name="LADRILLEROS_ASOCIADOS_PV_NOESTRUCTURAL">'CÁLCULO DE CANTIDADES'!$O$122:$O$124</definedName>
    <definedName name="M">'CÁLCULO DE CANTIDADES'!$R$12</definedName>
    <definedName name="PH">'CÁLCULO DE CANTIDADES'!$O$12</definedName>
    <definedName name="PV">'CÁLCULO DE CANTIDADES'!$P$12:$P$13</definedName>
    <definedName name="SAN_CRISTÓBAL">'CÁLCULO DE CANTIDADES'!$AB$8:$AB$9</definedName>
    <definedName name="SAN_CRISTÓBAL_PH_NOESTRUCTURAL">'CÁLCULO DE CANTIDADES'!$M$133:$M$140</definedName>
    <definedName name="SAN_CRISTÓBAL_PV_ESTRUCTURAL">'CÁLCULO DE CANTIDADES'!$O$133:$O$143</definedName>
    <definedName name="SAN_CRISTÓBAL_PV_NOESTRUCTURAL">'CÁLCULO DE CANTIDADES'!$Q$133:$Q$136</definedName>
    <definedName name="SANTA_MARÍA">'CÁLCULO DE CANTIDADES'!$Q$8:$Q$8</definedName>
    <definedName name="SANTA_MARÍA_PH_NOESTRUCTURAL">'CÁLCULO DE CANTIDADES'!$M$46:$M$48</definedName>
    <definedName name="SANTA_RITA">'CÁLCULO DE CANTIDADES'!$R$8:$R$8</definedName>
    <definedName name="SANTA_RITA_PH_NOESTRUCTURAL">'CÁLCULO DE CANTIDADES'!$M$52:$M$54</definedName>
    <definedName name="TEJAR_SAN_JOSÉ">'CÁLCULO DE CANTIDADES'!$AC$8:$AC$9</definedName>
    <definedName name="TEJAR_SAN_JOSÉ_PH_NOESTRUCTURAL">'CÁLCULO DE CANTIDADES'!$M$147:$M$151</definedName>
    <definedName name="TEJAR_SAN_JOSÉ_PV_ESTRUCTURAL">'CÁLCULO DE CANTIDADES'!$O$147:$O$151</definedName>
    <definedName name="TEJAR_SAN_JOSÉ_PV_NOESTRUCTURAL">'CÁLCULO DE CANTIDADES'!$Q$147:$Q$149</definedName>
    <definedName name="TEJAR_SANTA_CECILIA">'CÁLCULO DE CANTIDADES'!$AD$8:$AD$8</definedName>
    <definedName name="TEJAR_SANTA_CECILIA_PH_NOESTRUCTURAL">'CÁLCULO DE CANTIDADES'!$M$158:$M$160</definedName>
    <definedName name="Tipo">Tabla3[Tipo]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2" l="1"/>
  <c r="I19" i="2" s="1"/>
  <c r="F19" i="2"/>
  <c r="AL4" i="4"/>
  <c r="AK4" i="4"/>
  <c r="AJ4" i="4"/>
  <c r="AG4" i="4"/>
  <c r="AJ6" i="4"/>
  <c r="AJ5" i="4"/>
  <c r="C3" i="2"/>
  <c r="W21" i="2" s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4" i="5"/>
  <c r="E7" i="2" l="1"/>
  <c r="F7" i="2"/>
  <c r="G7" i="2"/>
  <c r="F9" i="2"/>
  <c r="AF77" i="4"/>
  <c r="Z77" i="4"/>
  <c r="Y77" i="4"/>
  <c r="X77" i="4"/>
  <c r="U77" i="4"/>
  <c r="W77" i="4" s="1"/>
  <c r="T77" i="4"/>
  <c r="S77" i="4"/>
  <c r="R77" i="4"/>
  <c r="N77" i="4"/>
  <c r="M77" i="4"/>
  <c r="L77" i="4"/>
  <c r="AF75" i="4"/>
  <c r="Z75" i="4"/>
  <c r="Y75" i="4"/>
  <c r="X75" i="4"/>
  <c r="U75" i="4"/>
  <c r="W75" i="4" s="1"/>
  <c r="T75" i="4"/>
  <c r="S75" i="4"/>
  <c r="R75" i="4"/>
  <c r="N75" i="4"/>
  <c r="M75" i="4"/>
  <c r="L75" i="4"/>
  <c r="F20" i="2" l="1"/>
  <c r="F21" i="2" s="1"/>
  <c r="W14" i="2"/>
  <c r="W18" i="2" s="1"/>
  <c r="AE77" i="4"/>
  <c r="AG77" i="4" s="1"/>
  <c r="AD77" i="4"/>
  <c r="AH77" i="4" s="1"/>
  <c r="AC77" i="4"/>
  <c r="AD75" i="4"/>
  <c r="AH75" i="4" s="1"/>
  <c r="AC75" i="4"/>
  <c r="AE75" i="4"/>
  <c r="AG75" i="4" s="1"/>
  <c r="L45" i="4"/>
  <c r="M45" i="4"/>
  <c r="N45" i="4"/>
  <c r="R45" i="4"/>
  <c r="S45" i="4"/>
  <c r="T45" i="4"/>
  <c r="U45" i="4"/>
  <c r="W45" i="4" s="1"/>
  <c r="X45" i="4"/>
  <c r="Y45" i="4"/>
  <c r="Z45" i="4"/>
  <c r="AF45" i="4"/>
  <c r="R29" i="4"/>
  <c r="AM133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70" i="4"/>
  <c r="AF71" i="4"/>
  <c r="AF72" i="4"/>
  <c r="AF73" i="4"/>
  <c r="AF74" i="4"/>
  <c r="AF76" i="4"/>
  <c r="AF78" i="4"/>
  <c r="AF79" i="4"/>
  <c r="AF81" i="4"/>
  <c r="AF82" i="4"/>
  <c r="AF83" i="4"/>
  <c r="AF84" i="4"/>
  <c r="AF85" i="4"/>
  <c r="AF86" i="4"/>
  <c r="AF87" i="4"/>
  <c r="AF88" i="4"/>
  <c r="AF89" i="4"/>
  <c r="AF90" i="4"/>
  <c r="AF91" i="4"/>
  <c r="AF92" i="4"/>
  <c r="AF93" i="4"/>
  <c r="AF94" i="4"/>
  <c r="AF95" i="4"/>
  <c r="AF96" i="4"/>
  <c r="AF97" i="4"/>
  <c r="AF98" i="4"/>
  <c r="AF99" i="4"/>
  <c r="AF100" i="4"/>
  <c r="AF101" i="4"/>
  <c r="AF102" i="4"/>
  <c r="AF103" i="4"/>
  <c r="AF104" i="4"/>
  <c r="AF105" i="4"/>
  <c r="AF106" i="4"/>
  <c r="AF107" i="4"/>
  <c r="AF108" i="4"/>
  <c r="AF109" i="4"/>
  <c r="AF110" i="4"/>
  <c r="AF111" i="4"/>
  <c r="AF112" i="4"/>
  <c r="AF113" i="4"/>
  <c r="AF114" i="4"/>
  <c r="AF115" i="4"/>
  <c r="AF116" i="4"/>
  <c r="AF117" i="4"/>
  <c r="AF118" i="4"/>
  <c r="AF119" i="4"/>
  <c r="AF120" i="4"/>
  <c r="AF121" i="4"/>
  <c r="AF122" i="4"/>
  <c r="AF123" i="4"/>
  <c r="AF124" i="4"/>
  <c r="AF125" i="4"/>
  <c r="AF126" i="4"/>
  <c r="AF127" i="4"/>
  <c r="AF128" i="4"/>
  <c r="AF129" i="4"/>
  <c r="AF130" i="4"/>
  <c r="AF131" i="4"/>
  <c r="AF132" i="4"/>
  <c r="AI133" i="4"/>
  <c r="AF148" i="4"/>
  <c r="Z148" i="4"/>
  <c r="Y148" i="4"/>
  <c r="X148" i="4"/>
  <c r="U148" i="4"/>
  <c r="T148" i="4"/>
  <c r="S148" i="4"/>
  <c r="R148" i="4"/>
  <c r="N148" i="4"/>
  <c r="M148" i="4"/>
  <c r="L148" i="4"/>
  <c r="AF147" i="4"/>
  <c r="Z147" i="4"/>
  <c r="Y147" i="4"/>
  <c r="X147" i="4"/>
  <c r="U147" i="4"/>
  <c r="T147" i="4"/>
  <c r="S147" i="4"/>
  <c r="R147" i="4"/>
  <c r="N147" i="4"/>
  <c r="M147" i="4"/>
  <c r="L147" i="4"/>
  <c r="AF146" i="4"/>
  <c r="Z146" i="4"/>
  <c r="Y146" i="4"/>
  <c r="X146" i="4"/>
  <c r="U146" i="4"/>
  <c r="T146" i="4"/>
  <c r="S146" i="4"/>
  <c r="R146" i="4"/>
  <c r="N146" i="4"/>
  <c r="M146" i="4"/>
  <c r="L146" i="4"/>
  <c r="U5" i="4"/>
  <c r="W5" i="4" s="1"/>
  <c r="U6" i="4"/>
  <c r="U7" i="4"/>
  <c r="U8" i="4"/>
  <c r="W8" i="4" s="1"/>
  <c r="U9" i="4"/>
  <c r="W9" i="4" s="1"/>
  <c r="U10" i="4"/>
  <c r="W10" i="4" s="1"/>
  <c r="U11" i="4"/>
  <c r="U12" i="4"/>
  <c r="U13" i="4"/>
  <c r="W13" i="4" s="1"/>
  <c r="U14" i="4"/>
  <c r="W14" i="4" s="1"/>
  <c r="U15" i="4"/>
  <c r="W15" i="4" s="1"/>
  <c r="U16" i="4"/>
  <c r="W16" i="4" s="1"/>
  <c r="U17" i="4"/>
  <c r="W17" i="4" s="1"/>
  <c r="U18" i="4"/>
  <c r="W18" i="4" s="1"/>
  <c r="U19" i="4"/>
  <c r="W19" i="4" s="1"/>
  <c r="U20" i="4"/>
  <c r="W20" i="4" s="1"/>
  <c r="U21" i="4"/>
  <c r="W21" i="4" s="1"/>
  <c r="U22" i="4"/>
  <c r="W22" i="4" s="1"/>
  <c r="U23" i="4"/>
  <c r="W23" i="4" s="1"/>
  <c r="U24" i="4"/>
  <c r="W24" i="4" s="1"/>
  <c r="U25" i="4"/>
  <c r="W25" i="4" s="1"/>
  <c r="U26" i="4"/>
  <c r="W26" i="4" s="1"/>
  <c r="U27" i="4"/>
  <c r="W27" i="4" s="1"/>
  <c r="U28" i="4"/>
  <c r="W28" i="4" s="1"/>
  <c r="U29" i="4"/>
  <c r="W29" i="4" s="1"/>
  <c r="U30" i="4"/>
  <c r="W30" i="4" s="1"/>
  <c r="U31" i="4"/>
  <c r="W31" i="4" s="1"/>
  <c r="U32" i="4"/>
  <c r="W32" i="4" s="1"/>
  <c r="U33" i="4"/>
  <c r="W33" i="4" s="1"/>
  <c r="U34" i="4"/>
  <c r="W34" i="4" s="1"/>
  <c r="U35" i="4"/>
  <c r="W35" i="4" s="1"/>
  <c r="U36" i="4"/>
  <c r="W36" i="4" s="1"/>
  <c r="U37" i="4"/>
  <c r="W37" i="4" s="1"/>
  <c r="U38" i="4"/>
  <c r="W38" i="4" s="1"/>
  <c r="U39" i="4"/>
  <c r="W39" i="4" s="1"/>
  <c r="U40" i="4"/>
  <c r="W40" i="4" s="1"/>
  <c r="U41" i="4"/>
  <c r="W41" i="4" s="1"/>
  <c r="U42" i="4"/>
  <c r="W42" i="4" s="1"/>
  <c r="U43" i="4"/>
  <c r="W43" i="4" s="1"/>
  <c r="U44" i="4"/>
  <c r="W44" i="4" s="1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W60" i="4" s="1"/>
  <c r="U61" i="4"/>
  <c r="W61" i="4" s="1"/>
  <c r="U62" i="4"/>
  <c r="W62" i="4" s="1"/>
  <c r="U63" i="4"/>
  <c r="W63" i="4" s="1"/>
  <c r="U64" i="4"/>
  <c r="W64" i="4" s="1"/>
  <c r="U65" i="4"/>
  <c r="W65" i="4" s="1"/>
  <c r="U66" i="4"/>
  <c r="W66" i="4" s="1"/>
  <c r="U67" i="4"/>
  <c r="W67" i="4" s="1"/>
  <c r="U68" i="4"/>
  <c r="W68" i="4" s="1"/>
  <c r="U69" i="4"/>
  <c r="W69" i="4" s="1"/>
  <c r="U70" i="4"/>
  <c r="W70" i="4" s="1"/>
  <c r="U71" i="4"/>
  <c r="W71" i="4" s="1"/>
  <c r="U72" i="4"/>
  <c r="W72" i="4" s="1"/>
  <c r="U73" i="4"/>
  <c r="W73" i="4" s="1"/>
  <c r="U74" i="4"/>
  <c r="W74" i="4" s="1"/>
  <c r="U76" i="4"/>
  <c r="W76" i="4" s="1"/>
  <c r="U78" i="4"/>
  <c r="W78" i="4" s="1"/>
  <c r="U79" i="4"/>
  <c r="W79" i="4" s="1"/>
  <c r="U81" i="4"/>
  <c r="W81" i="4" s="1"/>
  <c r="U82" i="4"/>
  <c r="W82" i="4" s="1"/>
  <c r="U83" i="4"/>
  <c r="W83" i="4" s="1"/>
  <c r="U84" i="4"/>
  <c r="W84" i="4" s="1"/>
  <c r="U85" i="4"/>
  <c r="W85" i="4" s="1"/>
  <c r="U86" i="4"/>
  <c r="W86" i="4" s="1"/>
  <c r="U87" i="4"/>
  <c r="W87" i="4" s="1"/>
  <c r="U88" i="4"/>
  <c r="W88" i="4" s="1"/>
  <c r="U89" i="4"/>
  <c r="W89" i="4" s="1"/>
  <c r="U90" i="4"/>
  <c r="W90" i="4" s="1"/>
  <c r="U91" i="4"/>
  <c r="W91" i="4" s="1"/>
  <c r="U92" i="4"/>
  <c r="W92" i="4" s="1"/>
  <c r="U93" i="4"/>
  <c r="W93" i="4" s="1"/>
  <c r="U94" i="4"/>
  <c r="W94" i="4" s="1"/>
  <c r="U95" i="4"/>
  <c r="W95" i="4" s="1"/>
  <c r="U96" i="4"/>
  <c r="W96" i="4" s="1"/>
  <c r="U97" i="4"/>
  <c r="W97" i="4" s="1"/>
  <c r="U98" i="4"/>
  <c r="W98" i="4" s="1"/>
  <c r="U99" i="4"/>
  <c r="W99" i="4" s="1"/>
  <c r="U100" i="4"/>
  <c r="W100" i="4" s="1"/>
  <c r="U101" i="4"/>
  <c r="W101" i="4" s="1"/>
  <c r="U102" i="4"/>
  <c r="U103" i="4"/>
  <c r="W103" i="4" s="1"/>
  <c r="U104" i="4"/>
  <c r="W104" i="4" s="1"/>
  <c r="U105" i="4"/>
  <c r="W105" i="4" s="1"/>
  <c r="U106" i="4"/>
  <c r="W106" i="4" s="1"/>
  <c r="U107" i="4"/>
  <c r="W107" i="4" s="1"/>
  <c r="U108" i="4"/>
  <c r="W108" i="4" s="1"/>
  <c r="U109" i="4"/>
  <c r="W109" i="4" s="1"/>
  <c r="U110" i="4"/>
  <c r="W110" i="4" s="1"/>
  <c r="U111" i="4"/>
  <c r="W111" i="4" s="1"/>
  <c r="U112" i="4"/>
  <c r="W112" i="4" s="1"/>
  <c r="U113" i="4"/>
  <c r="W113" i="4" s="1"/>
  <c r="U114" i="4"/>
  <c r="W114" i="4" s="1"/>
  <c r="U115" i="4"/>
  <c r="W115" i="4" s="1"/>
  <c r="U116" i="4"/>
  <c r="W116" i="4" s="1"/>
  <c r="U117" i="4"/>
  <c r="W117" i="4" s="1"/>
  <c r="U118" i="4"/>
  <c r="W118" i="4" s="1"/>
  <c r="U119" i="4"/>
  <c r="W119" i="4" s="1"/>
  <c r="U120" i="4"/>
  <c r="W120" i="4" s="1"/>
  <c r="U121" i="4"/>
  <c r="W121" i="4" s="1"/>
  <c r="U122" i="4"/>
  <c r="W122" i="4" s="1"/>
  <c r="U123" i="4"/>
  <c r="W123" i="4" s="1"/>
  <c r="U124" i="4"/>
  <c r="W124" i="4" s="1"/>
  <c r="U125" i="4"/>
  <c r="W125" i="4" s="1"/>
  <c r="U126" i="4"/>
  <c r="W126" i="4" s="1"/>
  <c r="U127" i="4"/>
  <c r="W127" i="4" s="1"/>
  <c r="U128" i="4"/>
  <c r="W128" i="4" s="1"/>
  <c r="U129" i="4"/>
  <c r="W129" i="4" s="1"/>
  <c r="U130" i="4"/>
  <c r="U131" i="4"/>
  <c r="U132" i="4"/>
  <c r="U133" i="4"/>
  <c r="W133" i="4" s="1"/>
  <c r="U134" i="4"/>
  <c r="W134" i="4" s="1"/>
  <c r="U135" i="4"/>
  <c r="W135" i="4" s="1"/>
  <c r="U136" i="4"/>
  <c r="W136" i="4" s="1"/>
  <c r="U137" i="4"/>
  <c r="W137" i="4" s="1"/>
  <c r="U138" i="4"/>
  <c r="W138" i="4" s="1"/>
  <c r="U139" i="4"/>
  <c r="W139" i="4" s="1"/>
  <c r="U140" i="4"/>
  <c r="W140" i="4" s="1"/>
  <c r="U141" i="4"/>
  <c r="W141" i="4" s="1"/>
  <c r="U142" i="4"/>
  <c r="W142" i="4" s="1"/>
  <c r="U143" i="4"/>
  <c r="W143" i="4" s="1"/>
  <c r="U144" i="4"/>
  <c r="W144" i="4" s="1"/>
  <c r="U145" i="4"/>
  <c r="W145" i="4" s="1"/>
  <c r="U4" i="4"/>
  <c r="AI77" i="4" l="1"/>
  <c r="AJ77" i="4"/>
  <c r="AK77" i="4" s="1"/>
  <c r="AJ75" i="4"/>
  <c r="AK75" i="4" s="1"/>
  <c r="AL75" i="4" s="1"/>
  <c r="AI75" i="4"/>
  <c r="AC45" i="4"/>
  <c r="V58" i="4"/>
  <c r="W58" i="4" s="1"/>
  <c r="AD45" i="4"/>
  <c r="AH45" i="4" s="1"/>
  <c r="AE45" i="4"/>
  <c r="AG45" i="4" s="1"/>
  <c r="V130" i="4"/>
  <c r="W130" i="4" s="1"/>
  <c r="V12" i="4"/>
  <c r="W12" i="4" s="1"/>
  <c r="V52" i="4"/>
  <c r="W52" i="4" s="1"/>
  <c r="V55" i="4"/>
  <c r="W55" i="4" s="1"/>
  <c r="V50" i="4"/>
  <c r="W50" i="4" s="1"/>
  <c r="V148" i="4"/>
  <c r="W148" i="4" s="1"/>
  <c r="V48" i="4"/>
  <c r="W48" i="4" s="1"/>
  <c r="V53" i="4"/>
  <c r="W53" i="4" s="1"/>
  <c r="V49" i="4"/>
  <c r="W49" i="4" s="1"/>
  <c r="V147" i="4"/>
  <c r="W147" i="4" s="1"/>
  <c r="V146" i="4"/>
  <c r="W146" i="4" s="1"/>
  <c r="V57" i="4"/>
  <c r="W57" i="4" s="1"/>
  <c r="V11" i="4"/>
  <c r="W11" i="4" s="1"/>
  <c r="V132" i="4"/>
  <c r="W132" i="4" s="1"/>
  <c r="V59" i="4"/>
  <c r="W59" i="4" s="1"/>
  <c r="V131" i="4"/>
  <c r="W131" i="4" s="1"/>
  <c r="V46" i="4"/>
  <c r="W46" i="4" s="1"/>
  <c r="V51" i="4"/>
  <c r="W51" i="4" s="1"/>
  <c r="V56" i="4"/>
  <c r="W56" i="4" s="1"/>
  <c r="V102" i="4"/>
  <c r="W102" i="4" s="1"/>
  <c r="V54" i="4"/>
  <c r="W54" i="4" s="1"/>
  <c r="V47" i="4"/>
  <c r="W47" i="4" s="1"/>
  <c r="V6" i="4"/>
  <c r="W6" i="4" s="1"/>
  <c r="V7" i="4"/>
  <c r="W7" i="4" s="1"/>
  <c r="AE147" i="4"/>
  <c r="AG147" i="4" s="1"/>
  <c r="AC146" i="4"/>
  <c r="W4" i="4"/>
  <c r="AC147" i="4"/>
  <c r="AE148" i="4"/>
  <c r="AG148" i="4" s="1"/>
  <c r="AD148" i="4"/>
  <c r="AH148" i="4" s="1"/>
  <c r="AE146" i="4"/>
  <c r="AG146" i="4" s="1"/>
  <c r="AD147" i="4"/>
  <c r="AH147" i="4" s="1"/>
  <c r="AD146" i="4"/>
  <c r="AH146" i="4" s="1"/>
  <c r="AC148" i="4"/>
  <c r="L78" i="4"/>
  <c r="M78" i="4"/>
  <c r="N78" i="4"/>
  <c r="R78" i="4"/>
  <c r="S78" i="4"/>
  <c r="T78" i="4"/>
  <c r="X78" i="4"/>
  <c r="Y78" i="4"/>
  <c r="Z78" i="4"/>
  <c r="Z73" i="4"/>
  <c r="Y73" i="4"/>
  <c r="X73" i="4"/>
  <c r="T73" i="4"/>
  <c r="S73" i="4"/>
  <c r="R73" i="4"/>
  <c r="N73" i="4"/>
  <c r="M73" i="4"/>
  <c r="L73" i="4"/>
  <c r="Z50" i="4"/>
  <c r="Y50" i="4"/>
  <c r="X50" i="4"/>
  <c r="T50" i="4"/>
  <c r="S50" i="4"/>
  <c r="R50" i="4"/>
  <c r="N50" i="4"/>
  <c r="M50" i="4"/>
  <c r="L50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6" i="4"/>
  <c r="T47" i="4"/>
  <c r="T48" i="4"/>
  <c r="T49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4" i="4"/>
  <c r="T76" i="4"/>
  <c r="T79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31" i="4"/>
  <c r="T132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6" i="4"/>
  <c r="R47" i="4"/>
  <c r="R48" i="4"/>
  <c r="R49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4" i="4"/>
  <c r="R76" i="4"/>
  <c r="R79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6" i="4"/>
  <c r="S47" i="4"/>
  <c r="S48" i="4"/>
  <c r="S49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4" i="4"/>
  <c r="S76" i="4"/>
  <c r="S79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119" i="4"/>
  <c r="S120" i="4"/>
  <c r="S121" i="4"/>
  <c r="S122" i="4"/>
  <c r="S123" i="4"/>
  <c r="S124" i="4"/>
  <c r="S125" i="4"/>
  <c r="S126" i="4"/>
  <c r="S127" i="4"/>
  <c r="S128" i="4"/>
  <c r="S129" i="4"/>
  <c r="S130" i="4"/>
  <c r="S131" i="4"/>
  <c r="S132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4" i="4"/>
  <c r="R4" i="4"/>
  <c r="AF145" i="4"/>
  <c r="Z145" i="4"/>
  <c r="Y145" i="4"/>
  <c r="X145" i="4"/>
  <c r="N145" i="4"/>
  <c r="M145" i="4"/>
  <c r="L145" i="4"/>
  <c r="AF144" i="4"/>
  <c r="Z144" i="4"/>
  <c r="Y144" i="4"/>
  <c r="X144" i="4"/>
  <c r="N144" i="4"/>
  <c r="M144" i="4"/>
  <c r="L144" i="4"/>
  <c r="AF143" i="4"/>
  <c r="Z143" i="4"/>
  <c r="Y143" i="4"/>
  <c r="X143" i="4"/>
  <c r="N143" i="4"/>
  <c r="M143" i="4"/>
  <c r="L143" i="4"/>
  <c r="AF142" i="4"/>
  <c r="Z142" i="4"/>
  <c r="Y142" i="4"/>
  <c r="X142" i="4"/>
  <c r="N142" i="4"/>
  <c r="M142" i="4"/>
  <c r="L142" i="4"/>
  <c r="AF141" i="4"/>
  <c r="Z141" i="4"/>
  <c r="Y141" i="4"/>
  <c r="X141" i="4"/>
  <c r="N141" i="4"/>
  <c r="M141" i="4"/>
  <c r="L141" i="4"/>
  <c r="AF140" i="4"/>
  <c r="Z140" i="4"/>
  <c r="Y140" i="4"/>
  <c r="X140" i="4"/>
  <c r="N140" i="4"/>
  <c r="M140" i="4"/>
  <c r="L140" i="4"/>
  <c r="AF139" i="4"/>
  <c r="Z139" i="4"/>
  <c r="Y139" i="4"/>
  <c r="X139" i="4"/>
  <c r="N139" i="4"/>
  <c r="M139" i="4"/>
  <c r="L139" i="4"/>
  <c r="AF138" i="4"/>
  <c r="Z138" i="4"/>
  <c r="Y138" i="4"/>
  <c r="X138" i="4"/>
  <c r="N138" i="4"/>
  <c r="M138" i="4"/>
  <c r="L138" i="4"/>
  <c r="AF137" i="4"/>
  <c r="Z137" i="4"/>
  <c r="Y137" i="4"/>
  <c r="X137" i="4"/>
  <c r="N137" i="4"/>
  <c r="M137" i="4"/>
  <c r="L137" i="4"/>
  <c r="AF136" i="4"/>
  <c r="Z136" i="4"/>
  <c r="Y136" i="4"/>
  <c r="X136" i="4"/>
  <c r="N136" i="4"/>
  <c r="M136" i="4"/>
  <c r="L136" i="4"/>
  <c r="AF135" i="4"/>
  <c r="Z135" i="4"/>
  <c r="Y135" i="4"/>
  <c r="X135" i="4"/>
  <c r="N135" i="4"/>
  <c r="M135" i="4"/>
  <c r="L135" i="4"/>
  <c r="AF134" i="4"/>
  <c r="Z134" i="4"/>
  <c r="Y134" i="4"/>
  <c r="X134" i="4"/>
  <c r="N134" i="4"/>
  <c r="M134" i="4"/>
  <c r="L134" i="4"/>
  <c r="Z133" i="4"/>
  <c r="Y133" i="4"/>
  <c r="X133" i="4"/>
  <c r="N133" i="4"/>
  <c r="M133" i="4"/>
  <c r="L133" i="4"/>
  <c r="Z132" i="4"/>
  <c r="Y132" i="4"/>
  <c r="X132" i="4"/>
  <c r="N132" i="4"/>
  <c r="M132" i="4"/>
  <c r="L132" i="4"/>
  <c r="Z131" i="4"/>
  <c r="Y131" i="4"/>
  <c r="X131" i="4"/>
  <c r="N131" i="4"/>
  <c r="M131" i="4"/>
  <c r="L131" i="4"/>
  <c r="Z130" i="4"/>
  <c r="Y130" i="4"/>
  <c r="X130" i="4"/>
  <c r="N130" i="4"/>
  <c r="M130" i="4"/>
  <c r="L130" i="4"/>
  <c r="Z129" i="4"/>
  <c r="Y129" i="4"/>
  <c r="X129" i="4"/>
  <c r="N129" i="4"/>
  <c r="M129" i="4"/>
  <c r="L129" i="4"/>
  <c r="Z128" i="4"/>
  <c r="Y128" i="4"/>
  <c r="X128" i="4"/>
  <c r="N128" i="4"/>
  <c r="M128" i="4"/>
  <c r="L128" i="4"/>
  <c r="Z127" i="4"/>
  <c r="Y127" i="4"/>
  <c r="X127" i="4"/>
  <c r="N127" i="4"/>
  <c r="M127" i="4"/>
  <c r="L127" i="4"/>
  <c r="Z126" i="4"/>
  <c r="Y126" i="4"/>
  <c r="X126" i="4"/>
  <c r="N126" i="4"/>
  <c r="M126" i="4"/>
  <c r="L126" i="4"/>
  <c r="Z125" i="4"/>
  <c r="Y125" i="4"/>
  <c r="X125" i="4"/>
  <c r="N125" i="4"/>
  <c r="M125" i="4"/>
  <c r="L125" i="4"/>
  <c r="Z124" i="4"/>
  <c r="Y124" i="4"/>
  <c r="X124" i="4"/>
  <c r="N124" i="4"/>
  <c r="M124" i="4"/>
  <c r="L124" i="4"/>
  <c r="Z123" i="4"/>
  <c r="Y123" i="4"/>
  <c r="X123" i="4"/>
  <c r="N123" i="4"/>
  <c r="M123" i="4"/>
  <c r="L123" i="4"/>
  <c r="Z122" i="4"/>
  <c r="Y122" i="4"/>
  <c r="X122" i="4"/>
  <c r="N122" i="4"/>
  <c r="M122" i="4"/>
  <c r="L122" i="4"/>
  <c r="Z121" i="4"/>
  <c r="Y121" i="4"/>
  <c r="X121" i="4"/>
  <c r="N121" i="4"/>
  <c r="M121" i="4"/>
  <c r="L121" i="4"/>
  <c r="Z120" i="4"/>
  <c r="Y120" i="4"/>
  <c r="X120" i="4"/>
  <c r="N120" i="4"/>
  <c r="M120" i="4"/>
  <c r="L120" i="4"/>
  <c r="Z119" i="4"/>
  <c r="Y119" i="4"/>
  <c r="X119" i="4"/>
  <c r="N119" i="4"/>
  <c r="M119" i="4"/>
  <c r="L119" i="4"/>
  <c r="Z118" i="4"/>
  <c r="Y118" i="4"/>
  <c r="X118" i="4"/>
  <c r="N118" i="4"/>
  <c r="M118" i="4"/>
  <c r="L118" i="4"/>
  <c r="Z117" i="4"/>
  <c r="Y117" i="4"/>
  <c r="X117" i="4"/>
  <c r="N117" i="4"/>
  <c r="M117" i="4"/>
  <c r="L117" i="4"/>
  <c r="Z116" i="4"/>
  <c r="Y116" i="4"/>
  <c r="X116" i="4"/>
  <c r="N116" i="4"/>
  <c r="M116" i="4"/>
  <c r="L116" i="4"/>
  <c r="Z115" i="4"/>
  <c r="Y115" i="4"/>
  <c r="X115" i="4"/>
  <c r="N115" i="4"/>
  <c r="M115" i="4"/>
  <c r="L115" i="4"/>
  <c r="Z114" i="4"/>
  <c r="Y114" i="4"/>
  <c r="X114" i="4"/>
  <c r="N114" i="4"/>
  <c r="M114" i="4"/>
  <c r="L114" i="4"/>
  <c r="Z113" i="4"/>
  <c r="Y113" i="4"/>
  <c r="X113" i="4"/>
  <c r="N113" i="4"/>
  <c r="M113" i="4"/>
  <c r="L113" i="4"/>
  <c r="Z112" i="4"/>
  <c r="Y112" i="4"/>
  <c r="X112" i="4"/>
  <c r="N112" i="4"/>
  <c r="M112" i="4"/>
  <c r="L112" i="4"/>
  <c r="Z111" i="4"/>
  <c r="Y111" i="4"/>
  <c r="X111" i="4"/>
  <c r="N111" i="4"/>
  <c r="M111" i="4"/>
  <c r="L111" i="4"/>
  <c r="Z110" i="4"/>
  <c r="Y110" i="4"/>
  <c r="X110" i="4"/>
  <c r="N110" i="4"/>
  <c r="M110" i="4"/>
  <c r="L110" i="4"/>
  <c r="Z109" i="4"/>
  <c r="Y109" i="4"/>
  <c r="X109" i="4"/>
  <c r="N109" i="4"/>
  <c r="M109" i="4"/>
  <c r="L109" i="4"/>
  <c r="Z108" i="4"/>
  <c r="Y108" i="4"/>
  <c r="X108" i="4"/>
  <c r="N108" i="4"/>
  <c r="M108" i="4"/>
  <c r="L108" i="4"/>
  <c r="Z107" i="4"/>
  <c r="Y107" i="4"/>
  <c r="X107" i="4"/>
  <c r="N107" i="4"/>
  <c r="M107" i="4"/>
  <c r="L107" i="4"/>
  <c r="Z106" i="4"/>
  <c r="Y106" i="4"/>
  <c r="X106" i="4"/>
  <c r="N106" i="4"/>
  <c r="M106" i="4"/>
  <c r="L106" i="4"/>
  <c r="Z105" i="4"/>
  <c r="Y105" i="4"/>
  <c r="X105" i="4"/>
  <c r="N105" i="4"/>
  <c r="M105" i="4"/>
  <c r="L105" i="4"/>
  <c r="Z104" i="4"/>
  <c r="Y104" i="4"/>
  <c r="X104" i="4"/>
  <c r="N104" i="4"/>
  <c r="M104" i="4"/>
  <c r="L104" i="4"/>
  <c r="Z103" i="4"/>
  <c r="Y103" i="4"/>
  <c r="X103" i="4"/>
  <c r="N103" i="4"/>
  <c r="M103" i="4"/>
  <c r="L103" i="4"/>
  <c r="Z102" i="4"/>
  <c r="Y102" i="4"/>
  <c r="X102" i="4"/>
  <c r="N102" i="4"/>
  <c r="M102" i="4"/>
  <c r="L102" i="4"/>
  <c r="Z101" i="4"/>
  <c r="Y101" i="4"/>
  <c r="X101" i="4"/>
  <c r="N101" i="4"/>
  <c r="M101" i="4"/>
  <c r="L101" i="4"/>
  <c r="Z100" i="4"/>
  <c r="Y100" i="4"/>
  <c r="X100" i="4"/>
  <c r="N100" i="4"/>
  <c r="M100" i="4"/>
  <c r="L100" i="4"/>
  <c r="Z99" i="4"/>
  <c r="Y99" i="4"/>
  <c r="X99" i="4"/>
  <c r="N99" i="4"/>
  <c r="M99" i="4"/>
  <c r="L99" i="4"/>
  <c r="Z98" i="4"/>
  <c r="Y98" i="4"/>
  <c r="X98" i="4"/>
  <c r="N98" i="4"/>
  <c r="M98" i="4"/>
  <c r="L98" i="4"/>
  <c r="Z97" i="4"/>
  <c r="Y97" i="4"/>
  <c r="X97" i="4"/>
  <c r="N97" i="4"/>
  <c r="M97" i="4"/>
  <c r="L97" i="4"/>
  <c r="Z96" i="4"/>
  <c r="Y96" i="4"/>
  <c r="X96" i="4"/>
  <c r="N96" i="4"/>
  <c r="M96" i="4"/>
  <c r="L96" i="4"/>
  <c r="Z95" i="4"/>
  <c r="Y95" i="4"/>
  <c r="X95" i="4"/>
  <c r="N95" i="4"/>
  <c r="M95" i="4"/>
  <c r="L95" i="4"/>
  <c r="Z94" i="4"/>
  <c r="Y94" i="4"/>
  <c r="X94" i="4"/>
  <c r="N94" i="4"/>
  <c r="M94" i="4"/>
  <c r="L94" i="4"/>
  <c r="Z93" i="4"/>
  <c r="Y93" i="4"/>
  <c r="X93" i="4"/>
  <c r="N93" i="4"/>
  <c r="M93" i="4"/>
  <c r="L93" i="4"/>
  <c r="Z92" i="4"/>
  <c r="Y92" i="4"/>
  <c r="X92" i="4"/>
  <c r="N92" i="4"/>
  <c r="M92" i="4"/>
  <c r="L92" i="4"/>
  <c r="Z91" i="4"/>
  <c r="Y91" i="4"/>
  <c r="X91" i="4"/>
  <c r="N91" i="4"/>
  <c r="M91" i="4"/>
  <c r="L91" i="4"/>
  <c r="Z90" i="4"/>
  <c r="Y90" i="4"/>
  <c r="X90" i="4"/>
  <c r="N90" i="4"/>
  <c r="M90" i="4"/>
  <c r="L90" i="4"/>
  <c r="Z89" i="4"/>
  <c r="Y89" i="4"/>
  <c r="X89" i="4"/>
  <c r="N89" i="4"/>
  <c r="M89" i="4"/>
  <c r="L89" i="4"/>
  <c r="Z88" i="4"/>
  <c r="Y88" i="4"/>
  <c r="X88" i="4"/>
  <c r="N88" i="4"/>
  <c r="M88" i="4"/>
  <c r="L88" i="4"/>
  <c r="Z87" i="4"/>
  <c r="Y87" i="4"/>
  <c r="X87" i="4"/>
  <c r="N87" i="4"/>
  <c r="M87" i="4"/>
  <c r="L87" i="4"/>
  <c r="Z86" i="4"/>
  <c r="Y86" i="4"/>
  <c r="X86" i="4"/>
  <c r="N86" i="4"/>
  <c r="M86" i="4"/>
  <c r="L86" i="4"/>
  <c r="Z85" i="4"/>
  <c r="Y85" i="4"/>
  <c r="X85" i="4"/>
  <c r="N85" i="4"/>
  <c r="M85" i="4"/>
  <c r="L85" i="4"/>
  <c r="Z84" i="4"/>
  <c r="Y84" i="4"/>
  <c r="X84" i="4"/>
  <c r="N84" i="4"/>
  <c r="M84" i="4"/>
  <c r="L84" i="4"/>
  <c r="Z83" i="4"/>
  <c r="Y83" i="4"/>
  <c r="X83" i="4"/>
  <c r="N83" i="4"/>
  <c r="M83" i="4"/>
  <c r="L83" i="4"/>
  <c r="Z82" i="4"/>
  <c r="Y82" i="4"/>
  <c r="X82" i="4"/>
  <c r="N82" i="4"/>
  <c r="M82" i="4"/>
  <c r="L82" i="4"/>
  <c r="Z81" i="4"/>
  <c r="Y81" i="4"/>
  <c r="X81" i="4"/>
  <c r="N81" i="4"/>
  <c r="M81" i="4"/>
  <c r="L81" i="4"/>
  <c r="Z79" i="4"/>
  <c r="Y79" i="4"/>
  <c r="X79" i="4"/>
  <c r="N79" i="4"/>
  <c r="M79" i="4"/>
  <c r="L79" i="4"/>
  <c r="Z76" i="4"/>
  <c r="Y76" i="4"/>
  <c r="X76" i="4"/>
  <c r="N76" i="4"/>
  <c r="M76" i="4"/>
  <c r="L76" i="4"/>
  <c r="Z74" i="4"/>
  <c r="Y74" i="4"/>
  <c r="X74" i="4"/>
  <c r="N74" i="4"/>
  <c r="M74" i="4"/>
  <c r="L74" i="4"/>
  <c r="Z72" i="4"/>
  <c r="Y72" i="4"/>
  <c r="X72" i="4"/>
  <c r="N72" i="4"/>
  <c r="M72" i="4"/>
  <c r="L72" i="4"/>
  <c r="Z71" i="4"/>
  <c r="Y71" i="4"/>
  <c r="X71" i="4"/>
  <c r="N71" i="4"/>
  <c r="M71" i="4"/>
  <c r="L71" i="4"/>
  <c r="Z70" i="4"/>
  <c r="Y70" i="4"/>
  <c r="X70" i="4"/>
  <c r="N70" i="4"/>
  <c r="M70" i="4"/>
  <c r="L70" i="4"/>
  <c r="Z69" i="4"/>
  <c r="Y69" i="4"/>
  <c r="X69" i="4"/>
  <c r="N69" i="4"/>
  <c r="M69" i="4"/>
  <c r="L69" i="4"/>
  <c r="Z68" i="4"/>
  <c r="Y68" i="4"/>
  <c r="X68" i="4"/>
  <c r="N68" i="4"/>
  <c r="M68" i="4"/>
  <c r="L68" i="4"/>
  <c r="Z67" i="4"/>
  <c r="Y67" i="4"/>
  <c r="X67" i="4"/>
  <c r="N67" i="4"/>
  <c r="M67" i="4"/>
  <c r="L67" i="4"/>
  <c r="Z66" i="4"/>
  <c r="Y66" i="4"/>
  <c r="X66" i="4"/>
  <c r="N66" i="4"/>
  <c r="M66" i="4"/>
  <c r="L66" i="4"/>
  <c r="Z65" i="4"/>
  <c r="Y65" i="4"/>
  <c r="X65" i="4"/>
  <c r="N65" i="4"/>
  <c r="M65" i="4"/>
  <c r="L65" i="4"/>
  <c r="Z64" i="4"/>
  <c r="Y64" i="4"/>
  <c r="X64" i="4"/>
  <c r="N64" i="4"/>
  <c r="M64" i="4"/>
  <c r="L64" i="4"/>
  <c r="Z63" i="4"/>
  <c r="Y63" i="4"/>
  <c r="X63" i="4"/>
  <c r="N63" i="4"/>
  <c r="M63" i="4"/>
  <c r="L63" i="4"/>
  <c r="Z62" i="4"/>
  <c r="Y62" i="4"/>
  <c r="X62" i="4"/>
  <c r="N62" i="4"/>
  <c r="M62" i="4"/>
  <c r="L62" i="4"/>
  <c r="Z61" i="4"/>
  <c r="Y61" i="4"/>
  <c r="X61" i="4"/>
  <c r="N61" i="4"/>
  <c r="M61" i="4"/>
  <c r="L61" i="4"/>
  <c r="Z60" i="4"/>
  <c r="Y60" i="4"/>
  <c r="X60" i="4"/>
  <c r="N60" i="4"/>
  <c r="M60" i="4"/>
  <c r="L60" i="4"/>
  <c r="Z59" i="4"/>
  <c r="Y59" i="4"/>
  <c r="X59" i="4"/>
  <c r="N59" i="4"/>
  <c r="M59" i="4"/>
  <c r="L59" i="4"/>
  <c r="Z58" i="4"/>
  <c r="Y58" i="4"/>
  <c r="X58" i="4"/>
  <c r="N58" i="4"/>
  <c r="M58" i="4"/>
  <c r="L58" i="4"/>
  <c r="Z57" i="4"/>
  <c r="Y57" i="4"/>
  <c r="X57" i="4"/>
  <c r="N57" i="4"/>
  <c r="M57" i="4"/>
  <c r="L57" i="4"/>
  <c r="Z56" i="4"/>
  <c r="Y56" i="4"/>
  <c r="X56" i="4"/>
  <c r="N56" i="4"/>
  <c r="M56" i="4"/>
  <c r="L56" i="4"/>
  <c r="Z55" i="4"/>
  <c r="Y55" i="4"/>
  <c r="X55" i="4"/>
  <c r="N55" i="4"/>
  <c r="M55" i="4"/>
  <c r="L55" i="4"/>
  <c r="Z54" i="4"/>
  <c r="Y54" i="4"/>
  <c r="X54" i="4"/>
  <c r="N54" i="4"/>
  <c r="M54" i="4"/>
  <c r="L54" i="4"/>
  <c r="Z53" i="4"/>
  <c r="Y53" i="4"/>
  <c r="X53" i="4"/>
  <c r="N53" i="4"/>
  <c r="M53" i="4"/>
  <c r="L53" i="4"/>
  <c r="Z52" i="4"/>
  <c r="Y52" i="4"/>
  <c r="X52" i="4"/>
  <c r="N52" i="4"/>
  <c r="M52" i="4"/>
  <c r="L52" i="4"/>
  <c r="Z51" i="4"/>
  <c r="Y51" i="4"/>
  <c r="X51" i="4"/>
  <c r="N51" i="4"/>
  <c r="M51" i="4"/>
  <c r="L51" i="4"/>
  <c r="Z49" i="4"/>
  <c r="Y49" i="4"/>
  <c r="X49" i="4"/>
  <c r="N49" i="4"/>
  <c r="M49" i="4"/>
  <c r="L49" i="4"/>
  <c r="Z48" i="4"/>
  <c r="Y48" i="4"/>
  <c r="X48" i="4"/>
  <c r="N48" i="4"/>
  <c r="M48" i="4"/>
  <c r="L48" i="4"/>
  <c r="Z47" i="4"/>
  <c r="Y47" i="4"/>
  <c r="X47" i="4"/>
  <c r="N47" i="4"/>
  <c r="M47" i="4"/>
  <c r="L47" i="4"/>
  <c r="Z46" i="4"/>
  <c r="Y46" i="4"/>
  <c r="X46" i="4"/>
  <c r="N46" i="4"/>
  <c r="M46" i="4"/>
  <c r="L46" i="4"/>
  <c r="Z44" i="4"/>
  <c r="Y44" i="4"/>
  <c r="X44" i="4"/>
  <c r="N44" i="4"/>
  <c r="M44" i="4"/>
  <c r="L44" i="4"/>
  <c r="Z43" i="4"/>
  <c r="Y43" i="4"/>
  <c r="X43" i="4"/>
  <c r="N43" i="4"/>
  <c r="M43" i="4"/>
  <c r="L43" i="4"/>
  <c r="Z42" i="4"/>
  <c r="Y42" i="4"/>
  <c r="X42" i="4"/>
  <c r="N42" i="4"/>
  <c r="M42" i="4"/>
  <c r="L42" i="4"/>
  <c r="Z41" i="4"/>
  <c r="Y41" i="4"/>
  <c r="X41" i="4"/>
  <c r="N41" i="4"/>
  <c r="M41" i="4"/>
  <c r="L41" i="4"/>
  <c r="Z40" i="4"/>
  <c r="Y40" i="4"/>
  <c r="X40" i="4"/>
  <c r="N40" i="4"/>
  <c r="M40" i="4"/>
  <c r="L40" i="4"/>
  <c r="Z39" i="4"/>
  <c r="Y39" i="4"/>
  <c r="X39" i="4"/>
  <c r="N39" i="4"/>
  <c r="M39" i="4"/>
  <c r="L39" i="4"/>
  <c r="Z38" i="4"/>
  <c r="Y38" i="4"/>
  <c r="X38" i="4"/>
  <c r="N38" i="4"/>
  <c r="M38" i="4"/>
  <c r="L38" i="4"/>
  <c r="Z37" i="4"/>
  <c r="Y37" i="4"/>
  <c r="X37" i="4"/>
  <c r="N37" i="4"/>
  <c r="M37" i="4"/>
  <c r="L37" i="4"/>
  <c r="Z36" i="4"/>
  <c r="Y36" i="4"/>
  <c r="X36" i="4"/>
  <c r="N36" i="4"/>
  <c r="M36" i="4"/>
  <c r="L36" i="4"/>
  <c r="Z35" i="4"/>
  <c r="Y35" i="4"/>
  <c r="X35" i="4"/>
  <c r="N35" i="4"/>
  <c r="M35" i="4"/>
  <c r="L35" i="4"/>
  <c r="Z34" i="4"/>
  <c r="Y34" i="4"/>
  <c r="X34" i="4"/>
  <c r="N34" i="4"/>
  <c r="M34" i="4"/>
  <c r="L34" i="4"/>
  <c r="Z33" i="4"/>
  <c r="Y33" i="4"/>
  <c r="X33" i="4"/>
  <c r="N33" i="4"/>
  <c r="M33" i="4"/>
  <c r="L33" i="4"/>
  <c r="Z32" i="4"/>
  <c r="Y32" i="4"/>
  <c r="X32" i="4"/>
  <c r="N32" i="4"/>
  <c r="M32" i="4"/>
  <c r="L32" i="4"/>
  <c r="Z31" i="4"/>
  <c r="Y31" i="4"/>
  <c r="X31" i="4"/>
  <c r="N31" i="4"/>
  <c r="M31" i="4"/>
  <c r="L31" i="4"/>
  <c r="Z30" i="4"/>
  <c r="Y30" i="4"/>
  <c r="X30" i="4"/>
  <c r="N30" i="4"/>
  <c r="M30" i="4"/>
  <c r="L30" i="4"/>
  <c r="Z29" i="4"/>
  <c r="Y29" i="4"/>
  <c r="X29" i="4"/>
  <c r="N29" i="4"/>
  <c r="M29" i="4"/>
  <c r="L29" i="4"/>
  <c r="Z28" i="4"/>
  <c r="Y28" i="4"/>
  <c r="X28" i="4"/>
  <c r="N28" i="4"/>
  <c r="M28" i="4"/>
  <c r="L28" i="4"/>
  <c r="Z27" i="4"/>
  <c r="Y27" i="4"/>
  <c r="X27" i="4"/>
  <c r="N27" i="4"/>
  <c r="M27" i="4"/>
  <c r="L27" i="4"/>
  <c r="Z26" i="4"/>
  <c r="Y26" i="4"/>
  <c r="X26" i="4"/>
  <c r="N26" i="4"/>
  <c r="M26" i="4"/>
  <c r="L26" i="4"/>
  <c r="Z25" i="4"/>
  <c r="Y25" i="4"/>
  <c r="X25" i="4"/>
  <c r="N25" i="4"/>
  <c r="M25" i="4"/>
  <c r="L25" i="4"/>
  <c r="Z24" i="4"/>
  <c r="Y24" i="4"/>
  <c r="X24" i="4"/>
  <c r="N24" i="4"/>
  <c r="M24" i="4"/>
  <c r="L24" i="4"/>
  <c r="Z23" i="4"/>
  <c r="Y23" i="4"/>
  <c r="X23" i="4"/>
  <c r="N23" i="4"/>
  <c r="M23" i="4"/>
  <c r="L23" i="4"/>
  <c r="Z22" i="4"/>
  <c r="Y22" i="4"/>
  <c r="X22" i="4"/>
  <c r="N22" i="4"/>
  <c r="M22" i="4"/>
  <c r="L22" i="4"/>
  <c r="Z21" i="4"/>
  <c r="Y21" i="4"/>
  <c r="X21" i="4"/>
  <c r="N21" i="4"/>
  <c r="M21" i="4"/>
  <c r="L21" i="4"/>
  <c r="Z20" i="4"/>
  <c r="Y20" i="4"/>
  <c r="X20" i="4"/>
  <c r="N20" i="4"/>
  <c r="M20" i="4"/>
  <c r="L20" i="4"/>
  <c r="Z19" i="4"/>
  <c r="Y19" i="4"/>
  <c r="X19" i="4"/>
  <c r="N19" i="4"/>
  <c r="M19" i="4"/>
  <c r="L19" i="4"/>
  <c r="Z18" i="4"/>
  <c r="Y18" i="4"/>
  <c r="X18" i="4"/>
  <c r="N18" i="4"/>
  <c r="M18" i="4"/>
  <c r="L18" i="4"/>
  <c r="Z17" i="4"/>
  <c r="Y17" i="4"/>
  <c r="X17" i="4"/>
  <c r="N17" i="4"/>
  <c r="M17" i="4"/>
  <c r="L17" i="4"/>
  <c r="Z16" i="4"/>
  <c r="Y16" i="4"/>
  <c r="X16" i="4"/>
  <c r="N16" i="4"/>
  <c r="M16" i="4"/>
  <c r="L16" i="4"/>
  <c r="Z15" i="4"/>
  <c r="Y15" i="4"/>
  <c r="X15" i="4"/>
  <c r="N15" i="4"/>
  <c r="M15" i="4"/>
  <c r="L15" i="4"/>
  <c r="Z14" i="4"/>
  <c r="Y14" i="4"/>
  <c r="X14" i="4"/>
  <c r="N14" i="4"/>
  <c r="M14" i="4"/>
  <c r="L14" i="4"/>
  <c r="Z13" i="4"/>
  <c r="Y13" i="4"/>
  <c r="X13" i="4"/>
  <c r="N13" i="4"/>
  <c r="M13" i="4"/>
  <c r="L13" i="4"/>
  <c r="Z12" i="4"/>
  <c r="Y12" i="4"/>
  <c r="X12" i="4"/>
  <c r="N12" i="4"/>
  <c r="M12" i="4"/>
  <c r="L12" i="4"/>
  <c r="Z11" i="4"/>
  <c r="Y11" i="4"/>
  <c r="X11" i="4"/>
  <c r="N11" i="4"/>
  <c r="M11" i="4"/>
  <c r="L11" i="4"/>
  <c r="Z10" i="4"/>
  <c r="Y10" i="4"/>
  <c r="X10" i="4"/>
  <c r="N10" i="4"/>
  <c r="M10" i="4"/>
  <c r="L10" i="4"/>
  <c r="Z9" i="4"/>
  <c r="Y9" i="4"/>
  <c r="X9" i="4"/>
  <c r="N9" i="4"/>
  <c r="M9" i="4"/>
  <c r="L9" i="4"/>
  <c r="Z8" i="4"/>
  <c r="Y8" i="4"/>
  <c r="X8" i="4"/>
  <c r="N8" i="4"/>
  <c r="M8" i="4"/>
  <c r="L8" i="4"/>
  <c r="Z7" i="4"/>
  <c r="Y7" i="4"/>
  <c r="X7" i="4"/>
  <c r="N7" i="4"/>
  <c r="M7" i="4"/>
  <c r="L7" i="4"/>
  <c r="Z6" i="4"/>
  <c r="Y6" i="4"/>
  <c r="X6" i="4"/>
  <c r="N6" i="4"/>
  <c r="M6" i="4"/>
  <c r="L6" i="4"/>
  <c r="Z5" i="4"/>
  <c r="Y5" i="4"/>
  <c r="X5" i="4"/>
  <c r="N5" i="4"/>
  <c r="M5" i="4"/>
  <c r="L5" i="4"/>
  <c r="Z4" i="4"/>
  <c r="Y4" i="4"/>
  <c r="X4" i="4"/>
  <c r="N4" i="4"/>
  <c r="M4" i="4"/>
  <c r="L4" i="4"/>
  <c r="AM77" i="4" l="1"/>
  <c r="AL77" i="4"/>
  <c r="AM75" i="4"/>
  <c r="AJ45" i="4"/>
  <c r="AK45" i="4" s="1"/>
  <c r="AL45" i="4" s="1"/>
  <c r="AI45" i="4"/>
  <c r="AC51" i="4"/>
  <c r="AE5" i="4"/>
  <c r="AG5" i="4" s="1"/>
  <c r="AD5" i="4"/>
  <c r="AH5" i="4" s="1"/>
  <c r="AI148" i="4"/>
  <c r="AI147" i="4"/>
  <c r="AI146" i="4"/>
  <c r="AJ148" i="4"/>
  <c r="AK148" i="4" s="1"/>
  <c r="AJ147" i="4"/>
  <c r="AK147" i="4" s="1"/>
  <c r="AJ146" i="4"/>
  <c r="AK146" i="4" s="1"/>
  <c r="AD78" i="4"/>
  <c r="AH78" i="4" s="1"/>
  <c r="AE78" i="4"/>
  <c r="AG78" i="4" s="1"/>
  <c r="AC78" i="4"/>
  <c r="AE73" i="4"/>
  <c r="AG73" i="4" s="1"/>
  <c r="AD73" i="4"/>
  <c r="AH73" i="4" s="1"/>
  <c r="AC73" i="4"/>
  <c r="AC33" i="4"/>
  <c r="AC50" i="4"/>
  <c r="AD50" i="4"/>
  <c r="AH50" i="4" s="1"/>
  <c r="AE50" i="4"/>
  <c r="AG50" i="4" s="1"/>
  <c r="AE53" i="4"/>
  <c r="AG53" i="4" s="1"/>
  <c r="AD68" i="4"/>
  <c r="AH68" i="4" s="1"/>
  <c r="AD81" i="4"/>
  <c r="AH81" i="4" s="1"/>
  <c r="AC85" i="4"/>
  <c r="AE41" i="4"/>
  <c r="AG41" i="4" s="1"/>
  <c r="AC42" i="4"/>
  <c r="AE55" i="4"/>
  <c r="AG55" i="4" s="1"/>
  <c r="AC69" i="4"/>
  <c r="AC72" i="4"/>
  <c r="AE83" i="4"/>
  <c r="AG83" i="4" s="1"/>
  <c r="AD86" i="4"/>
  <c r="AH86" i="4" s="1"/>
  <c r="AE18" i="4"/>
  <c r="AG18" i="4" s="1"/>
  <c r="AD19" i="4"/>
  <c r="AH19" i="4" s="1"/>
  <c r="AD24" i="4"/>
  <c r="AH24" i="4" s="1"/>
  <c r="AE40" i="4"/>
  <c r="AG40" i="4" s="1"/>
  <c r="AE76" i="4"/>
  <c r="AG76" i="4" s="1"/>
  <c r="AE15" i="4"/>
  <c r="AG15" i="4" s="1"/>
  <c r="AD16" i="4"/>
  <c r="AH16" i="4" s="1"/>
  <c r="AD20" i="4"/>
  <c r="AH20" i="4" s="1"/>
  <c r="AD15" i="4"/>
  <c r="AH15" i="4" s="1"/>
  <c r="AC89" i="4"/>
  <c r="AE92" i="4"/>
  <c r="AG92" i="4" s="1"/>
  <c r="AC93" i="4"/>
  <c r="AD8" i="4"/>
  <c r="AH8" i="4" s="1"/>
  <c r="AE14" i="4"/>
  <c r="AG14" i="4" s="1"/>
  <c r="AC4" i="4"/>
  <c r="AC6" i="4"/>
  <c r="AD7" i="4"/>
  <c r="AH7" i="4" s="1"/>
  <c r="AC23" i="4"/>
  <c r="AC87" i="4"/>
  <c r="AE90" i="4"/>
  <c r="AG90" i="4" s="1"/>
  <c r="AE94" i="4"/>
  <c r="AG94" i="4" s="1"/>
  <c r="AE98" i="4"/>
  <c r="AG98" i="4" s="1"/>
  <c r="AE102" i="4"/>
  <c r="AG102" i="4" s="1"/>
  <c r="AE42" i="4"/>
  <c r="AG42" i="4" s="1"/>
  <c r="AE117" i="4"/>
  <c r="AG117" i="4" s="1"/>
  <c r="AE121" i="4"/>
  <c r="AG121" i="4" s="1"/>
  <c r="AE125" i="4"/>
  <c r="AG125" i="4" s="1"/>
  <c r="AE129" i="4"/>
  <c r="AG129" i="4" s="1"/>
  <c r="AD134" i="4"/>
  <c r="AH134" i="4" s="1"/>
  <c r="AD138" i="4"/>
  <c r="AH138" i="4" s="1"/>
  <c r="AD67" i="4"/>
  <c r="AH67" i="4" s="1"/>
  <c r="AD71" i="4"/>
  <c r="AH71" i="4" s="1"/>
  <c r="AE96" i="4"/>
  <c r="AG96" i="4" s="1"/>
  <c r="AC109" i="4"/>
  <c r="AD10" i="4"/>
  <c r="AH10" i="4" s="1"/>
  <c r="AD13" i="4"/>
  <c r="AH13" i="4" s="1"/>
  <c r="AC20" i="4"/>
  <c r="AC26" i="4"/>
  <c r="AD28" i="4"/>
  <c r="AH28" i="4" s="1"/>
  <c r="AC30" i="4"/>
  <c r="AC34" i="4"/>
  <c r="AC36" i="4"/>
  <c r="AD38" i="4"/>
  <c r="AH38" i="4" s="1"/>
  <c r="AE39" i="4"/>
  <c r="AG39" i="4" s="1"/>
  <c r="AC40" i="4"/>
  <c r="AC44" i="4"/>
  <c r="AC48" i="4"/>
  <c r="AE51" i="4"/>
  <c r="AG51" i="4" s="1"/>
  <c r="AD52" i="4"/>
  <c r="AH52" i="4" s="1"/>
  <c r="AE56" i="4"/>
  <c r="AG56" i="4" s="1"/>
  <c r="AD57" i="4"/>
  <c r="AH57" i="4" s="1"/>
  <c r="AC59" i="4"/>
  <c r="AC63" i="4"/>
  <c r="AD65" i="4"/>
  <c r="AH65" i="4" s="1"/>
  <c r="AE66" i="4"/>
  <c r="AG66" i="4" s="1"/>
  <c r="AC67" i="4"/>
  <c r="AD69" i="4"/>
  <c r="AH69" i="4" s="1"/>
  <c r="AE70" i="4"/>
  <c r="AG70" i="4" s="1"/>
  <c r="AC71" i="4"/>
  <c r="AD72" i="4"/>
  <c r="AH72" i="4" s="1"/>
  <c r="AD106" i="4"/>
  <c r="AH106" i="4" s="1"/>
  <c r="AE112" i="4"/>
  <c r="AG112" i="4" s="1"/>
  <c r="AE116" i="4"/>
  <c r="AG116" i="4" s="1"/>
  <c r="AD117" i="4"/>
  <c r="AH117" i="4" s="1"/>
  <c r="AE120" i="4"/>
  <c r="AG120" i="4" s="1"/>
  <c r="AD121" i="4"/>
  <c r="AH121" i="4" s="1"/>
  <c r="AE124" i="4"/>
  <c r="AG124" i="4" s="1"/>
  <c r="AD125" i="4"/>
  <c r="AH125" i="4" s="1"/>
  <c r="AE128" i="4"/>
  <c r="AG128" i="4" s="1"/>
  <c r="AD129" i="4"/>
  <c r="AH129" i="4" s="1"/>
  <c r="AC8" i="4"/>
  <c r="AC12" i="4"/>
  <c r="AE31" i="4"/>
  <c r="AG31" i="4" s="1"/>
  <c r="AC49" i="4"/>
  <c r="AD56" i="4"/>
  <c r="AH56" i="4" s="1"/>
  <c r="AC65" i="4"/>
  <c r="AE105" i="4"/>
  <c r="AG105" i="4" s="1"/>
  <c r="AE109" i="4"/>
  <c r="AG109" i="4" s="1"/>
  <c r="AE110" i="4"/>
  <c r="AG110" i="4" s="1"/>
  <c r="AE21" i="4"/>
  <c r="AG21" i="4" s="1"/>
  <c r="AE88" i="4"/>
  <c r="AG88" i="4" s="1"/>
  <c r="AE137" i="4"/>
  <c r="AG137" i="4" s="1"/>
  <c r="AC9" i="4"/>
  <c r="AE17" i="4"/>
  <c r="AG17" i="4" s="1"/>
  <c r="AE27" i="4"/>
  <c r="AG27" i="4" s="1"/>
  <c r="AC28" i="4"/>
  <c r="AD34" i="4"/>
  <c r="AH34" i="4" s="1"/>
  <c r="AE35" i="4"/>
  <c r="AG35" i="4" s="1"/>
  <c r="AD36" i="4"/>
  <c r="AH36" i="4" s="1"/>
  <c r="AE37" i="4"/>
  <c r="AG37" i="4" s="1"/>
  <c r="AC38" i="4"/>
  <c r="AE54" i="4"/>
  <c r="AG54" i="4" s="1"/>
  <c r="AC55" i="4"/>
  <c r="AE58" i="4"/>
  <c r="AG58" i="4" s="1"/>
  <c r="AE60" i="4"/>
  <c r="AG60" i="4" s="1"/>
  <c r="AE64" i="4"/>
  <c r="AG64" i="4" s="1"/>
  <c r="AC70" i="4"/>
  <c r="AC74" i="4"/>
  <c r="AC76" i="4"/>
  <c r="AD79" i="4"/>
  <c r="AH79" i="4" s="1"/>
  <c r="AE82" i="4"/>
  <c r="AG82" i="4" s="1"/>
  <c r="AD85" i="4"/>
  <c r="AH85" i="4" s="1"/>
  <c r="AD90" i="4"/>
  <c r="AH90" i="4" s="1"/>
  <c r="AD94" i="4"/>
  <c r="AH94" i="4" s="1"/>
  <c r="AD98" i="4"/>
  <c r="AH98" i="4" s="1"/>
  <c r="AD102" i="4"/>
  <c r="AH102" i="4" s="1"/>
  <c r="AC105" i="4"/>
  <c r="AE114" i="4"/>
  <c r="AG114" i="4" s="1"/>
  <c r="AD115" i="4"/>
  <c r="AH115" i="4" s="1"/>
  <c r="AE118" i="4"/>
  <c r="AG118" i="4" s="1"/>
  <c r="AD119" i="4"/>
  <c r="AH119" i="4" s="1"/>
  <c r="AE122" i="4"/>
  <c r="AG122" i="4" s="1"/>
  <c r="AD123" i="4"/>
  <c r="AH123" i="4" s="1"/>
  <c r="AE126" i="4"/>
  <c r="AG126" i="4" s="1"/>
  <c r="AD127" i="4"/>
  <c r="AH127" i="4" s="1"/>
  <c r="AE130" i="4"/>
  <c r="AG130" i="4" s="1"/>
  <c r="AD131" i="4"/>
  <c r="AH131" i="4" s="1"/>
  <c r="AE145" i="4"/>
  <c r="AG145" i="4" s="1"/>
  <c r="AE4" i="4"/>
  <c r="AD6" i="4"/>
  <c r="AH6" i="4" s="1"/>
  <c r="AD12" i="4"/>
  <c r="AH12" i="4" s="1"/>
  <c r="AD17" i="4"/>
  <c r="AH17" i="4" s="1"/>
  <c r="AC19" i="4"/>
  <c r="AD21" i="4"/>
  <c r="AH21" i="4" s="1"/>
  <c r="AE24" i="4"/>
  <c r="AG24" i="4" s="1"/>
  <c r="AD40" i="4"/>
  <c r="AH40" i="4" s="1"/>
  <c r="AD42" i="4"/>
  <c r="AH42" i="4" s="1"/>
  <c r="AE43" i="4"/>
  <c r="AG43" i="4" s="1"/>
  <c r="AD54" i="4"/>
  <c r="AH54" i="4" s="1"/>
  <c r="AE57" i="4"/>
  <c r="AG57" i="4" s="1"/>
  <c r="AD60" i="4"/>
  <c r="AH60" i="4" s="1"/>
  <c r="AD64" i="4"/>
  <c r="AH64" i="4" s="1"/>
  <c r="AD74" i="4"/>
  <c r="AH74" i="4" s="1"/>
  <c r="AC81" i="4"/>
  <c r="AC82" i="4"/>
  <c r="AD84" i="4"/>
  <c r="AH84" i="4" s="1"/>
  <c r="AD99" i="4"/>
  <c r="AH99" i="4" s="1"/>
  <c r="AE107" i="4"/>
  <c r="AG107" i="4" s="1"/>
  <c r="AD135" i="4"/>
  <c r="AH135" i="4" s="1"/>
  <c r="AD139" i="4"/>
  <c r="AH139" i="4" s="1"/>
  <c r="AC140" i="4"/>
  <c r="AD143" i="4"/>
  <c r="AH143" i="4" s="1"/>
  <c r="AC10" i="4"/>
  <c r="AC13" i="4"/>
  <c r="AE49" i="4"/>
  <c r="AG49" i="4" s="1"/>
  <c r="AD53" i="4"/>
  <c r="AH53" i="4" s="1"/>
  <c r="AC99" i="4"/>
  <c r="AC107" i="4"/>
  <c r="AE111" i="4"/>
  <c r="AG111" i="4" s="1"/>
  <c r="AE132" i="4"/>
  <c r="AG132" i="4" s="1"/>
  <c r="AD142" i="4"/>
  <c r="AH142" i="4" s="1"/>
  <c r="AC97" i="4"/>
  <c r="AE7" i="4"/>
  <c r="AG7" i="4" s="1"/>
  <c r="AC11" i="4"/>
  <c r="AC25" i="4"/>
  <c r="AD25" i="4"/>
  <c r="AH25" i="4" s="1"/>
  <c r="AD29" i="4"/>
  <c r="AH29" i="4" s="1"/>
  <c r="AE32" i="4"/>
  <c r="AG32" i="4" s="1"/>
  <c r="AC32" i="4"/>
  <c r="AC101" i="4"/>
  <c r="AC31" i="4"/>
  <c r="AD31" i="4"/>
  <c r="AH31" i="4" s="1"/>
  <c r="AE11" i="4"/>
  <c r="AG11" i="4" s="1"/>
  <c r="AC61" i="4"/>
  <c r="AE141" i="4"/>
  <c r="AG141" i="4" s="1"/>
  <c r="AC5" i="4"/>
  <c r="AD9" i="4"/>
  <c r="AH9" i="4" s="1"/>
  <c r="AD18" i="4"/>
  <c r="AH18" i="4" s="1"/>
  <c r="AE33" i="4"/>
  <c r="AG33" i="4" s="1"/>
  <c r="AD4" i="4"/>
  <c r="AH4" i="4" s="1"/>
  <c r="AC7" i="4"/>
  <c r="AE9" i="4"/>
  <c r="AG9" i="4" s="1"/>
  <c r="AD11" i="4"/>
  <c r="AH11" i="4" s="1"/>
  <c r="AD14" i="4"/>
  <c r="AH14" i="4" s="1"/>
  <c r="AC16" i="4"/>
  <c r="AD22" i="4"/>
  <c r="AH22" i="4" s="1"/>
  <c r="AD26" i="4"/>
  <c r="AH26" i="4" s="1"/>
  <c r="AD30" i="4"/>
  <c r="AH30" i="4" s="1"/>
  <c r="AE46" i="4"/>
  <c r="AG46" i="4" s="1"/>
  <c r="AC46" i="4"/>
  <c r="AE47" i="4"/>
  <c r="AG47" i="4" s="1"/>
  <c r="AC91" i="4"/>
  <c r="AC95" i="4"/>
  <c r="AE103" i="4"/>
  <c r="AG103" i="4" s="1"/>
  <c r="AC113" i="4"/>
  <c r="AC144" i="4"/>
  <c r="AC27" i="4"/>
  <c r="AE34" i="4"/>
  <c r="AG34" i="4" s="1"/>
  <c r="AE36" i="4"/>
  <c r="AG36" i="4" s="1"/>
  <c r="AE38" i="4"/>
  <c r="AG38" i="4" s="1"/>
  <c r="AE48" i="4"/>
  <c r="AG48" i="4" s="1"/>
  <c r="AC58" i="4"/>
  <c r="AE62" i="4"/>
  <c r="AG62" i="4" s="1"/>
  <c r="AE79" i="4"/>
  <c r="AG79" i="4" s="1"/>
  <c r="AC83" i="4"/>
  <c r="AE84" i="4"/>
  <c r="AG84" i="4" s="1"/>
  <c r="AE100" i="4"/>
  <c r="AG100" i="4" s="1"/>
  <c r="AE106" i="4"/>
  <c r="AG106" i="4" s="1"/>
  <c r="AC118" i="4"/>
  <c r="AC122" i="4"/>
  <c r="AC126" i="4"/>
  <c r="AC130" i="4"/>
  <c r="AE142" i="4"/>
  <c r="AG142" i="4" s="1"/>
  <c r="AD44" i="4"/>
  <c r="AH44" i="4" s="1"/>
  <c r="AE52" i="4"/>
  <c r="AG52" i="4" s="1"/>
  <c r="AD59" i="4"/>
  <c r="AH59" i="4" s="1"/>
  <c r="AE67" i="4"/>
  <c r="AG67" i="4" s="1"/>
  <c r="AE68" i="4"/>
  <c r="AG68" i="4" s="1"/>
  <c r="AE71" i="4"/>
  <c r="AG71" i="4" s="1"/>
  <c r="AE74" i="4"/>
  <c r="AG74" i="4" s="1"/>
  <c r="AD76" i="4"/>
  <c r="AH76" i="4" s="1"/>
  <c r="AE81" i="4"/>
  <c r="AG81" i="4" s="1"/>
  <c r="AD82" i="4"/>
  <c r="AH82" i="4" s="1"/>
  <c r="AD83" i="4"/>
  <c r="AH83" i="4" s="1"/>
  <c r="AE86" i="4"/>
  <c r="AG86" i="4" s="1"/>
  <c r="AD87" i="4"/>
  <c r="AH87" i="4" s="1"/>
  <c r="AD89" i="4"/>
  <c r="AH89" i="4" s="1"/>
  <c r="AD93" i="4"/>
  <c r="AH93" i="4" s="1"/>
  <c r="AC102" i="4"/>
  <c r="AE104" i="4"/>
  <c r="AG104" i="4" s="1"/>
  <c r="AE108" i="4"/>
  <c r="AG108" i="4" s="1"/>
  <c r="AD118" i="4"/>
  <c r="AH118" i="4" s="1"/>
  <c r="AD122" i="4"/>
  <c r="AH122" i="4" s="1"/>
  <c r="AD126" i="4"/>
  <c r="AH126" i="4" s="1"/>
  <c r="AD130" i="4"/>
  <c r="AH130" i="4" s="1"/>
  <c r="AE134" i="4"/>
  <c r="AG134" i="4" s="1"/>
  <c r="AE136" i="4"/>
  <c r="AG136" i="4" s="1"/>
  <c r="AE138" i="4"/>
  <c r="AG138" i="4" s="1"/>
  <c r="AE22" i="4"/>
  <c r="AG22" i="4" s="1"/>
  <c r="AE23" i="4"/>
  <c r="AG23" i="4" s="1"/>
  <c r="AE25" i="4"/>
  <c r="AG25" i="4" s="1"/>
  <c r="AE26" i="4"/>
  <c r="AG26" i="4" s="1"/>
  <c r="AE28" i="4"/>
  <c r="AG28" i="4" s="1"/>
  <c r="AE29" i="4"/>
  <c r="AG29" i="4" s="1"/>
  <c r="AD32" i="4"/>
  <c r="AH32" i="4" s="1"/>
  <c r="AE44" i="4"/>
  <c r="AG44" i="4" s="1"/>
  <c r="AD46" i="4"/>
  <c r="AH46" i="4" s="1"/>
  <c r="AD61" i="4"/>
  <c r="AH61" i="4" s="1"/>
  <c r="AD63" i="4"/>
  <c r="AH63" i="4" s="1"/>
  <c r="AC79" i="4"/>
  <c r="AC84" i="4"/>
  <c r="AD91" i="4"/>
  <c r="AH91" i="4" s="1"/>
  <c r="AD95" i="4"/>
  <c r="AH95" i="4" s="1"/>
  <c r="AD97" i="4"/>
  <c r="AH97" i="4" s="1"/>
  <c r="AE101" i="4"/>
  <c r="AG101" i="4" s="1"/>
  <c r="AD104" i="4"/>
  <c r="AH104" i="4" s="1"/>
  <c r="AC106" i="4"/>
  <c r="AE113" i="4"/>
  <c r="AG113" i="4" s="1"/>
  <c r="AC134" i="4"/>
  <c r="AD144" i="4"/>
  <c r="AH144" i="4" s="1"/>
  <c r="AC66" i="4"/>
  <c r="AD66" i="4"/>
  <c r="AH66" i="4" s="1"/>
  <c r="AE6" i="4"/>
  <c r="AG6" i="4" s="1"/>
  <c r="AE8" i="4"/>
  <c r="AG8" i="4" s="1"/>
  <c r="AE10" i="4"/>
  <c r="AG10" i="4" s="1"/>
  <c r="AE12" i="4"/>
  <c r="AG12" i="4" s="1"/>
  <c r="AE13" i="4"/>
  <c r="AG13" i="4" s="1"/>
  <c r="AC14" i="4"/>
  <c r="AC15" i="4"/>
  <c r="AE16" i="4"/>
  <c r="AG16" i="4" s="1"/>
  <c r="AC17" i="4"/>
  <c r="AC18" i="4"/>
  <c r="AE19" i="4"/>
  <c r="AG19" i="4" s="1"/>
  <c r="AE20" i="4"/>
  <c r="AG20" i="4" s="1"/>
  <c r="AC21" i="4"/>
  <c r="AC24" i="4"/>
  <c r="AD27" i="4"/>
  <c r="AH27" i="4" s="1"/>
  <c r="AC29" i="4"/>
  <c r="AE30" i="4"/>
  <c r="AG30" i="4" s="1"/>
  <c r="AD48" i="4"/>
  <c r="AH48" i="4" s="1"/>
  <c r="AD49" i="4"/>
  <c r="AH49" i="4" s="1"/>
  <c r="AE135" i="4"/>
  <c r="AG135" i="4" s="1"/>
  <c r="AC135" i="4"/>
  <c r="AD23" i="4"/>
  <c r="AH23" i="4" s="1"/>
  <c r="AD111" i="4"/>
  <c r="AH111" i="4" s="1"/>
  <c r="AC111" i="4"/>
  <c r="AC22" i="4"/>
  <c r="AD33" i="4"/>
  <c r="AH33" i="4" s="1"/>
  <c r="AD35" i="4"/>
  <c r="AH35" i="4" s="1"/>
  <c r="AC35" i="4"/>
  <c r="AD37" i="4"/>
  <c r="AH37" i="4" s="1"/>
  <c r="AC37" i="4"/>
  <c r="AD39" i="4"/>
  <c r="AH39" i="4" s="1"/>
  <c r="AC39" i="4"/>
  <c r="AD41" i="4"/>
  <c r="AH41" i="4" s="1"/>
  <c r="AC41" i="4"/>
  <c r="AD43" i="4"/>
  <c r="AH43" i="4" s="1"/>
  <c r="AC43" i="4"/>
  <c r="AD47" i="4"/>
  <c r="AH47" i="4" s="1"/>
  <c r="AC47" i="4"/>
  <c r="AD51" i="4"/>
  <c r="AH51" i="4" s="1"/>
  <c r="AD110" i="4"/>
  <c r="AH110" i="4" s="1"/>
  <c r="AC110" i="4"/>
  <c r="AC53" i="4"/>
  <c r="AD55" i="4"/>
  <c r="AH55" i="4" s="1"/>
  <c r="AC56" i="4"/>
  <c r="AD58" i="4"/>
  <c r="AH58" i="4" s="1"/>
  <c r="AE61" i="4"/>
  <c r="AG61" i="4" s="1"/>
  <c r="AC62" i="4"/>
  <c r="AE65" i="4"/>
  <c r="AG65" i="4" s="1"/>
  <c r="AC68" i="4"/>
  <c r="AE69" i="4"/>
  <c r="AG69" i="4" s="1"/>
  <c r="AD103" i="4"/>
  <c r="AH103" i="4" s="1"/>
  <c r="AC103" i="4"/>
  <c r="AC52" i="4"/>
  <c r="AC54" i="4"/>
  <c r="AC57" i="4"/>
  <c r="AE119" i="4"/>
  <c r="AG119" i="4" s="1"/>
  <c r="AC119" i="4"/>
  <c r="AC128" i="4"/>
  <c r="AD128" i="4"/>
  <c r="AH128" i="4" s="1"/>
  <c r="AE59" i="4"/>
  <c r="AG59" i="4" s="1"/>
  <c r="AC60" i="4"/>
  <c r="AD62" i="4"/>
  <c r="AH62" i="4" s="1"/>
  <c r="AE63" i="4"/>
  <c r="AG63" i="4" s="1"/>
  <c r="AC64" i="4"/>
  <c r="AD70" i="4"/>
  <c r="AH70" i="4" s="1"/>
  <c r="AE72" i="4"/>
  <c r="AG72" i="4" s="1"/>
  <c r="AE87" i="4"/>
  <c r="AG87" i="4" s="1"/>
  <c r="AC88" i="4"/>
  <c r="AE91" i="4"/>
  <c r="AG91" i="4" s="1"/>
  <c r="AC92" i="4"/>
  <c r="AE95" i="4"/>
  <c r="AG95" i="4" s="1"/>
  <c r="AC96" i="4"/>
  <c r="AE99" i="4"/>
  <c r="AG99" i="4" s="1"/>
  <c r="AC100" i="4"/>
  <c r="AD108" i="4"/>
  <c r="AH108" i="4" s="1"/>
  <c r="AC108" i="4"/>
  <c r="AC104" i="4"/>
  <c r="AD114" i="4"/>
  <c r="AH114" i="4" s="1"/>
  <c r="AC124" i="4"/>
  <c r="AD124" i="4"/>
  <c r="AH124" i="4" s="1"/>
  <c r="AE85" i="4"/>
  <c r="AG85" i="4" s="1"/>
  <c r="AC86" i="4"/>
  <c r="AD88" i="4"/>
  <c r="AH88" i="4" s="1"/>
  <c r="AE89" i="4"/>
  <c r="AG89" i="4" s="1"/>
  <c r="AC90" i="4"/>
  <c r="AD92" i="4"/>
  <c r="AH92" i="4" s="1"/>
  <c r="AE93" i="4"/>
  <c r="AG93" i="4" s="1"/>
  <c r="AC94" i="4"/>
  <c r="AD96" i="4"/>
  <c r="AH96" i="4" s="1"/>
  <c r="AE97" i="4"/>
  <c r="AG97" i="4" s="1"/>
  <c r="AC98" i="4"/>
  <c r="AD100" i="4"/>
  <c r="AH100" i="4" s="1"/>
  <c r="AD101" i="4"/>
  <c r="AH101" i="4" s="1"/>
  <c r="AD105" i="4"/>
  <c r="AH105" i="4" s="1"/>
  <c r="AD112" i="4"/>
  <c r="AH112" i="4" s="1"/>
  <c r="AC112" i="4"/>
  <c r="AC114" i="4"/>
  <c r="AE131" i="4"/>
  <c r="AG131" i="4" s="1"/>
  <c r="AC131" i="4"/>
  <c r="AC116" i="4"/>
  <c r="AD116" i="4"/>
  <c r="AH116" i="4" s="1"/>
  <c r="AE123" i="4"/>
  <c r="AG123" i="4" s="1"/>
  <c r="AC123" i="4"/>
  <c r="AC132" i="4"/>
  <c r="AD132" i="4"/>
  <c r="AH132" i="4" s="1"/>
  <c r="AE139" i="4"/>
  <c r="AG139" i="4" s="1"/>
  <c r="AC139" i="4"/>
  <c r="AD107" i="4"/>
  <c r="AH107" i="4" s="1"/>
  <c r="AD109" i="4"/>
  <c r="AH109" i="4" s="1"/>
  <c r="AD113" i="4"/>
  <c r="AH113" i="4" s="1"/>
  <c r="AE115" i="4"/>
  <c r="AG115" i="4" s="1"/>
  <c r="AC115" i="4"/>
  <c r="AC120" i="4"/>
  <c r="AD120" i="4"/>
  <c r="AH120" i="4" s="1"/>
  <c r="AE127" i="4"/>
  <c r="AG127" i="4" s="1"/>
  <c r="AC127" i="4"/>
  <c r="AD136" i="4"/>
  <c r="AH136" i="4" s="1"/>
  <c r="AC136" i="4"/>
  <c r="AE143" i="4"/>
  <c r="AG143" i="4" s="1"/>
  <c r="AC143" i="4"/>
  <c r="AC117" i="4"/>
  <c r="AC121" i="4"/>
  <c r="AC125" i="4"/>
  <c r="AC129" i="4"/>
  <c r="AC138" i="4"/>
  <c r="AE140" i="4"/>
  <c r="AG140" i="4" s="1"/>
  <c r="AC142" i="4"/>
  <c r="AE144" i="4"/>
  <c r="AG144" i="4" s="1"/>
  <c r="AD137" i="4"/>
  <c r="AH137" i="4" s="1"/>
  <c r="AC137" i="4"/>
  <c r="AD140" i="4"/>
  <c r="AH140" i="4" s="1"/>
  <c r="AD141" i="4"/>
  <c r="AH141" i="4" s="1"/>
  <c r="AC141" i="4"/>
  <c r="AD145" i="4"/>
  <c r="AH145" i="4" s="1"/>
  <c r="AC145" i="4"/>
  <c r="AM45" i="4" l="1"/>
  <c r="AI44" i="4"/>
  <c r="AM146" i="4"/>
  <c r="AL146" i="4"/>
  <c r="AM147" i="4"/>
  <c r="AL147" i="4"/>
  <c r="AM148" i="4"/>
  <c r="AL148" i="4"/>
  <c r="AI86" i="4"/>
  <c r="AI123" i="4"/>
  <c r="AI131" i="4"/>
  <c r="AI143" i="4"/>
  <c r="AI87" i="4"/>
  <c r="AI89" i="4"/>
  <c r="AI26" i="4"/>
  <c r="AI30" i="4"/>
  <c r="AI91" i="4"/>
  <c r="AI34" i="4"/>
  <c r="AJ117" i="4"/>
  <c r="AK117" i="4" s="1"/>
  <c r="AI69" i="4"/>
  <c r="AI139" i="4"/>
  <c r="AI61" i="4"/>
  <c r="AI25" i="4"/>
  <c r="AI38" i="4"/>
  <c r="AI99" i="4"/>
  <c r="AI144" i="4"/>
  <c r="AI59" i="4"/>
  <c r="AI13" i="4"/>
  <c r="AI71" i="4"/>
  <c r="AI29" i="4"/>
  <c r="AI74" i="4"/>
  <c r="AI115" i="4"/>
  <c r="AI93" i="4"/>
  <c r="AI20" i="4"/>
  <c r="AI16" i="4"/>
  <c r="AI12" i="4"/>
  <c r="AI81" i="4"/>
  <c r="AI68" i="4"/>
  <c r="AI84" i="4"/>
  <c r="AI57" i="4"/>
  <c r="AI50" i="4"/>
  <c r="AI78" i="4"/>
  <c r="AI72" i="4"/>
  <c r="AI136" i="4"/>
  <c r="AI142" i="4"/>
  <c r="AI7" i="4"/>
  <c r="AI140" i="4"/>
  <c r="AI85" i="4"/>
  <c r="AI8" i="4"/>
  <c r="AI134" i="4"/>
  <c r="AI4" i="4"/>
  <c r="AI97" i="4"/>
  <c r="AI10" i="4"/>
  <c r="AI67" i="4"/>
  <c r="AI48" i="4"/>
  <c r="AI103" i="4"/>
  <c r="AI9" i="4"/>
  <c r="AI88" i="4"/>
  <c r="AI128" i="4"/>
  <c r="AI121" i="4"/>
  <c r="AI98" i="4"/>
  <c r="AI14" i="4"/>
  <c r="AI15" i="4"/>
  <c r="AI53" i="4"/>
  <c r="AI79" i="4"/>
  <c r="AI65" i="4"/>
  <c r="AI6" i="4"/>
  <c r="AI28" i="4"/>
  <c r="AI36" i="4"/>
  <c r="AI24" i="4"/>
  <c r="AJ19" i="4"/>
  <c r="AK19" i="4" s="1"/>
  <c r="AL19" i="4" s="1"/>
  <c r="AI19" i="4"/>
  <c r="AI105" i="4"/>
  <c r="AI120" i="4"/>
  <c r="AI41" i="4"/>
  <c r="AI23" i="4"/>
  <c r="AI106" i="4"/>
  <c r="AI46" i="4"/>
  <c r="AI33" i="4"/>
  <c r="AI141" i="4"/>
  <c r="AI132" i="4"/>
  <c r="AI107" i="4"/>
  <c r="AI145" i="4"/>
  <c r="AI126" i="4"/>
  <c r="AI118" i="4"/>
  <c r="AI58" i="4"/>
  <c r="AI35" i="4"/>
  <c r="AI17" i="4"/>
  <c r="AI21" i="4"/>
  <c r="AI51" i="4"/>
  <c r="AI39" i="4"/>
  <c r="AI96" i="4"/>
  <c r="AI117" i="4"/>
  <c r="AI94" i="4"/>
  <c r="AI76" i="4"/>
  <c r="AI18" i="4"/>
  <c r="AI32" i="4"/>
  <c r="AI27" i="4"/>
  <c r="AI31" i="4"/>
  <c r="AI119" i="4"/>
  <c r="AI101" i="4"/>
  <c r="AI22" i="4"/>
  <c r="AI108" i="4"/>
  <c r="AI52" i="4"/>
  <c r="AI100" i="4"/>
  <c r="AI62" i="4"/>
  <c r="AI111" i="4"/>
  <c r="AI49" i="4"/>
  <c r="AI82" i="4"/>
  <c r="AI37" i="4"/>
  <c r="AI110" i="4"/>
  <c r="AI124" i="4"/>
  <c r="AI116" i="4"/>
  <c r="AI66" i="4"/>
  <c r="AI129" i="4"/>
  <c r="AI42" i="4"/>
  <c r="AI90" i="4"/>
  <c r="AI40" i="4"/>
  <c r="AI55" i="4"/>
  <c r="AI60" i="4"/>
  <c r="AI127" i="4"/>
  <c r="AI95" i="4"/>
  <c r="AI63" i="4"/>
  <c r="AI135" i="4"/>
  <c r="AI113" i="4"/>
  <c r="AI138" i="4"/>
  <c r="AI104" i="4"/>
  <c r="AI47" i="4"/>
  <c r="AI11" i="4"/>
  <c r="AI5" i="4"/>
  <c r="AI43" i="4"/>
  <c r="AI130" i="4"/>
  <c r="AI122" i="4"/>
  <c r="AI114" i="4"/>
  <c r="AI64" i="4"/>
  <c r="AI54" i="4"/>
  <c r="AI137" i="4"/>
  <c r="AI109" i="4"/>
  <c r="AI112" i="4"/>
  <c r="AI70" i="4"/>
  <c r="AI56" i="4"/>
  <c r="AI125" i="4"/>
  <c r="AI102" i="4"/>
  <c r="AI92" i="4"/>
  <c r="AI83" i="4"/>
  <c r="AI73" i="4"/>
  <c r="AJ78" i="4"/>
  <c r="AK78" i="4" s="1"/>
  <c r="AJ73" i="4"/>
  <c r="AK73" i="4" s="1"/>
  <c r="AJ50" i="4"/>
  <c r="AK50" i="4" s="1"/>
  <c r="AJ64" i="4"/>
  <c r="AK64" i="4" s="1"/>
  <c r="AJ70" i="4"/>
  <c r="AK70" i="4" s="1"/>
  <c r="AJ26" i="4"/>
  <c r="AK26" i="4" s="1"/>
  <c r="AJ68" i="4"/>
  <c r="AK68" i="4" s="1"/>
  <c r="AL68" i="4" s="1"/>
  <c r="AJ40" i="4"/>
  <c r="AK40" i="4" s="1"/>
  <c r="AL40" i="4" s="1"/>
  <c r="AJ111" i="4"/>
  <c r="AK111" i="4" s="1"/>
  <c r="AL111" i="4" s="1"/>
  <c r="AJ102" i="4"/>
  <c r="AK102" i="4" s="1"/>
  <c r="AL102" i="4" s="1"/>
  <c r="AJ31" i="4"/>
  <c r="AK31" i="4" s="1"/>
  <c r="AL31" i="4" s="1"/>
  <c r="AJ42" i="4"/>
  <c r="AK42" i="4" s="1"/>
  <c r="AL42" i="4" s="1"/>
  <c r="AJ48" i="4"/>
  <c r="AK48" i="4" s="1"/>
  <c r="AJ66" i="4"/>
  <c r="AK66" i="4" s="1"/>
  <c r="AJ23" i="4"/>
  <c r="AK23" i="4" s="1"/>
  <c r="AJ126" i="4"/>
  <c r="AK126" i="4" s="1"/>
  <c r="AL126" i="4" s="1"/>
  <c r="AJ36" i="4"/>
  <c r="AK36" i="4" s="1"/>
  <c r="AJ121" i="4"/>
  <c r="AK121" i="4" s="1"/>
  <c r="AJ7" i="4"/>
  <c r="AK7" i="4" s="1"/>
  <c r="AJ38" i="4"/>
  <c r="AK38" i="4" s="1"/>
  <c r="AL38" i="4" s="1"/>
  <c r="AJ55" i="4"/>
  <c r="AK55" i="4" s="1"/>
  <c r="AL55" i="4" s="1"/>
  <c r="AJ71" i="4"/>
  <c r="AK71" i="4" s="1"/>
  <c r="AL71" i="4" s="1"/>
  <c r="AJ28" i="4"/>
  <c r="AK28" i="4" s="1"/>
  <c r="AJ46" i="4"/>
  <c r="AK46" i="4" s="1"/>
  <c r="AJ9" i="4"/>
  <c r="AK9" i="4" s="1"/>
  <c r="AJ25" i="4"/>
  <c r="AK25" i="4" s="1"/>
  <c r="AK5" i="4"/>
  <c r="AL5" i="4" s="1"/>
  <c r="AJ67" i="4"/>
  <c r="AK67" i="4" s="1"/>
  <c r="AL67" i="4" s="1"/>
  <c r="AJ106" i="4"/>
  <c r="AK106" i="4" s="1"/>
  <c r="AL106" i="4" s="1"/>
  <c r="AJ76" i="4"/>
  <c r="AK76" i="4" s="1"/>
  <c r="AL76" i="4" s="1"/>
  <c r="AJ130" i="4"/>
  <c r="AK130" i="4" s="1"/>
  <c r="AJ83" i="4"/>
  <c r="AK83" i="4" s="1"/>
  <c r="AL83" i="4" s="1"/>
  <c r="AJ113" i="4"/>
  <c r="AK113" i="4" s="1"/>
  <c r="AJ81" i="4"/>
  <c r="AK81" i="4" s="1"/>
  <c r="AJ32" i="4"/>
  <c r="AK32" i="4" s="1"/>
  <c r="AL32" i="4" s="1"/>
  <c r="AJ11" i="4"/>
  <c r="AK11" i="4" s="1"/>
  <c r="AJ120" i="4"/>
  <c r="AK120" i="4" s="1"/>
  <c r="AL120" i="4" s="1"/>
  <c r="AJ122" i="4"/>
  <c r="AK122" i="4" s="1"/>
  <c r="AL122" i="4" s="1"/>
  <c r="AJ105" i="4"/>
  <c r="AK105" i="4" s="1"/>
  <c r="AL105" i="4" s="1"/>
  <c r="AJ60" i="4"/>
  <c r="AK60" i="4" s="1"/>
  <c r="AJ128" i="4"/>
  <c r="AK128" i="4" s="1"/>
  <c r="AJ103" i="4"/>
  <c r="AK103" i="4" s="1"/>
  <c r="AJ51" i="4"/>
  <c r="AK51" i="4" s="1"/>
  <c r="AJ47" i="4"/>
  <c r="AK47" i="4" s="1"/>
  <c r="AJ39" i="4"/>
  <c r="AK39" i="4" s="1"/>
  <c r="AL39" i="4" s="1"/>
  <c r="AJ33" i="4"/>
  <c r="AK33" i="4" s="1"/>
  <c r="AJ27" i="4"/>
  <c r="AK27" i="4" s="1"/>
  <c r="AJ34" i="4"/>
  <c r="AK34" i="4" s="1"/>
  <c r="AJ44" i="4"/>
  <c r="AK44" i="4" s="1"/>
  <c r="AL44" i="4" s="1"/>
  <c r="AJ134" i="4"/>
  <c r="AK134" i="4" s="1"/>
  <c r="AJ84" i="4"/>
  <c r="AK84" i="4" s="1"/>
  <c r="AL84" i="4" s="1"/>
  <c r="AJ100" i="4"/>
  <c r="AK100" i="4" s="1"/>
  <c r="AJ118" i="4"/>
  <c r="AK118" i="4" s="1"/>
  <c r="AL118" i="4" s="1"/>
  <c r="AJ136" i="4"/>
  <c r="AK136" i="4" s="1"/>
  <c r="AJ74" i="4"/>
  <c r="AK74" i="4" s="1"/>
  <c r="AJ82" i="4"/>
  <c r="AK82" i="4" s="1"/>
  <c r="AL82" i="4" s="1"/>
  <c r="AJ138" i="4"/>
  <c r="AK138" i="4" s="1"/>
  <c r="AJ132" i="4"/>
  <c r="AK132" i="4" s="1"/>
  <c r="AJ109" i="4"/>
  <c r="AK109" i="4" s="1"/>
  <c r="AL109" i="4" s="1"/>
  <c r="AJ96" i="4"/>
  <c r="AK96" i="4" s="1"/>
  <c r="AJ29" i="4"/>
  <c r="AK29" i="4" s="1"/>
  <c r="AL29" i="4" s="1"/>
  <c r="AJ18" i="4"/>
  <c r="AK18" i="4" s="1"/>
  <c r="AJ108" i="4"/>
  <c r="AK108" i="4" s="1"/>
  <c r="AJ22" i="4"/>
  <c r="AK22" i="4" s="1"/>
  <c r="AJ49" i="4"/>
  <c r="AK49" i="4" s="1"/>
  <c r="AJ79" i="4"/>
  <c r="AK79" i="4" s="1"/>
  <c r="AL79" i="4" s="1"/>
  <c r="AJ123" i="4"/>
  <c r="AK123" i="4" s="1"/>
  <c r="AJ99" i="4"/>
  <c r="AK99" i="4" s="1"/>
  <c r="AJ53" i="4"/>
  <c r="AK53" i="4" s="1"/>
  <c r="AJ143" i="4"/>
  <c r="AK143" i="4" s="1"/>
  <c r="AJ127" i="4"/>
  <c r="AK127" i="4" s="1"/>
  <c r="AJ115" i="4"/>
  <c r="AK115" i="4" s="1"/>
  <c r="AL115" i="4" s="1"/>
  <c r="AJ93" i="4"/>
  <c r="AK93" i="4" s="1"/>
  <c r="AL93" i="4" s="1"/>
  <c r="AJ129" i="4"/>
  <c r="AK129" i="4" s="1"/>
  <c r="AJ125" i="4"/>
  <c r="AK125" i="4" s="1"/>
  <c r="AJ69" i="4"/>
  <c r="AK69" i="4" s="1"/>
  <c r="AL69" i="4" s="1"/>
  <c r="AJ61" i="4"/>
  <c r="AK61" i="4" s="1"/>
  <c r="AJ52" i="4"/>
  <c r="AK52" i="4" s="1"/>
  <c r="AJ98" i="4"/>
  <c r="AK98" i="4" s="1"/>
  <c r="AL98" i="4" s="1"/>
  <c r="AJ10" i="4"/>
  <c r="AK10" i="4" s="1"/>
  <c r="AL10" i="4" s="1"/>
  <c r="AJ17" i="4"/>
  <c r="AK17" i="4" s="1"/>
  <c r="AL17" i="4" s="1"/>
  <c r="AJ139" i="4"/>
  <c r="AK139" i="4" s="1"/>
  <c r="AJ141" i="4"/>
  <c r="AK141" i="4" s="1"/>
  <c r="AJ89" i="4"/>
  <c r="AK89" i="4" s="1"/>
  <c r="AL89" i="4" s="1"/>
  <c r="AJ91" i="4"/>
  <c r="AK91" i="4" s="1"/>
  <c r="AL91" i="4" s="1"/>
  <c r="AJ107" i="4"/>
  <c r="AK107" i="4" s="1"/>
  <c r="AL107" i="4" s="1"/>
  <c r="AJ20" i="4"/>
  <c r="AK20" i="4" s="1"/>
  <c r="AJ140" i="4"/>
  <c r="AK140" i="4" s="1"/>
  <c r="AJ145" i="4"/>
  <c r="AK145" i="4" s="1"/>
  <c r="AJ97" i="4"/>
  <c r="AK97" i="4" s="1"/>
  <c r="AJ116" i="4"/>
  <c r="AK116" i="4" s="1"/>
  <c r="AJ95" i="4"/>
  <c r="AK95" i="4" s="1"/>
  <c r="AL95" i="4" s="1"/>
  <c r="AJ87" i="4"/>
  <c r="AK87" i="4" s="1"/>
  <c r="AL87" i="4" s="1"/>
  <c r="AJ72" i="4"/>
  <c r="AK72" i="4" s="1"/>
  <c r="AL72" i="4" s="1"/>
  <c r="AJ59" i="4"/>
  <c r="AK59" i="4" s="1"/>
  <c r="AL59" i="4" s="1"/>
  <c r="AJ119" i="4"/>
  <c r="AK119" i="4" s="1"/>
  <c r="AJ86" i="4"/>
  <c r="AK86" i="4" s="1"/>
  <c r="AL86" i="4" s="1"/>
  <c r="AJ104" i="4"/>
  <c r="AK104" i="4" s="1"/>
  <c r="AL104" i="4" s="1"/>
  <c r="AJ57" i="4"/>
  <c r="AK57" i="4" s="1"/>
  <c r="AL57" i="4" s="1"/>
  <c r="AJ43" i="4"/>
  <c r="AK43" i="4" s="1"/>
  <c r="AL43" i="4" s="1"/>
  <c r="AJ101" i="4"/>
  <c r="AK101" i="4" s="1"/>
  <c r="AL101" i="4" s="1"/>
  <c r="AJ88" i="4"/>
  <c r="AK88" i="4" s="1"/>
  <c r="AL88" i="4" s="1"/>
  <c r="AJ110" i="4"/>
  <c r="AK110" i="4" s="1"/>
  <c r="AJ54" i="4"/>
  <c r="AK54" i="4" s="1"/>
  <c r="AL54" i="4" s="1"/>
  <c r="AJ30" i="4"/>
  <c r="AK30" i="4" s="1"/>
  <c r="AL30" i="4" s="1"/>
  <c r="AJ16" i="4"/>
  <c r="AK16" i="4" s="1"/>
  <c r="AJ13" i="4"/>
  <c r="AK13" i="4" s="1"/>
  <c r="AJ8" i="4"/>
  <c r="AK8" i="4" s="1"/>
  <c r="AJ35" i="4"/>
  <c r="AK35" i="4" s="1"/>
  <c r="AJ14" i="4"/>
  <c r="AK14" i="4" s="1"/>
  <c r="AJ144" i="4"/>
  <c r="AK144" i="4" s="1"/>
  <c r="AL144" i="4" s="1"/>
  <c r="AJ94" i="4"/>
  <c r="AK94" i="4" s="1"/>
  <c r="AJ12" i="4"/>
  <c r="AK12" i="4" s="1"/>
  <c r="AL12" i="4" s="1"/>
  <c r="AJ58" i="4"/>
  <c r="AK58" i="4" s="1"/>
  <c r="AL58" i="4" s="1"/>
  <c r="AJ41" i="4"/>
  <c r="AK41" i="4" s="1"/>
  <c r="AL41" i="4" s="1"/>
  <c r="AJ62" i="4"/>
  <c r="AK62" i="4" s="1"/>
  <c r="AJ142" i="4"/>
  <c r="AK142" i="4" s="1"/>
  <c r="AJ124" i="4"/>
  <c r="AK124" i="4" s="1"/>
  <c r="AL124" i="4" s="1"/>
  <c r="AJ137" i="4"/>
  <c r="AK137" i="4" s="1"/>
  <c r="AJ131" i="4"/>
  <c r="AK131" i="4" s="1"/>
  <c r="AJ85" i="4"/>
  <c r="AK85" i="4" s="1"/>
  <c r="AL85" i="4" s="1"/>
  <c r="AJ92" i="4"/>
  <c r="AK92" i="4" s="1"/>
  <c r="AJ63" i="4"/>
  <c r="AK63" i="4" s="1"/>
  <c r="AJ112" i="4"/>
  <c r="AK112" i="4" s="1"/>
  <c r="AJ65" i="4"/>
  <c r="AK65" i="4" s="1"/>
  <c r="AJ114" i="4"/>
  <c r="AK114" i="4" s="1"/>
  <c r="AJ90" i="4"/>
  <c r="AK90" i="4" s="1"/>
  <c r="AJ56" i="4"/>
  <c r="AK56" i="4" s="1"/>
  <c r="AL56" i="4" s="1"/>
  <c r="AJ135" i="4"/>
  <c r="AK135" i="4" s="1"/>
  <c r="AJ37" i="4"/>
  <c r="AK37" i="4" s="1"/>
  <c r="AL37" i="4" s="1"/>
  <c r="AK6" i="4"/>
  <c r="AL6" i="4" s="1"/>
  <c r="AJ24" i="4"/>
  <c r="AK24" i="4" s="1"/>
  <c r="AJ15" i="4"/>
  <c r="AK15" i="4" s="1"/>
  <c r="AJ21" i="4"/>
  <c r="AK21" i="4" s="1"/>
  <c r="AL21" i="4" s="1"/>
  <c r="AM15" i="4" l="1"/>
  <c r="AL15" i="4"/>
  <c r="AM74" i="4"/>
  <c r="AL74" i="4"/>
  <c r="AM51" i="4"/>
  <c r="AL51" i="4"/>
  <c r="AM130" i="4"/>
  <c r="AL130" i="4"/>
  <c r="AM14" i="4"/>
  <c r="AL14" i="4"/>
  <c r="AM97" i="4"/>
  <c r="AL97" i="4"/>
  <c r="AM139" i="4"/>
  <c r="AL139" i="4"/>
  <c r="AM129" i="4"/>
  <c r="AL129" i="4"/>
  <c r="AM143" i="4"/>
  <c r="AL143" i="4"/>
  <c r="AM18" i="4"/>
  <c r="AL18" i="4"/>
  <c r="AM132" i="4"/>
  <c r="AL132" i="4"/>
  <c r="AM136" i="4"/>
  <c r="AL136" i="4"/>
  <c r="AM134" i="4"/>
  <c r="AL134" i="4"/>
  <c r="AM33" i="4"/>
  <c r="AL33" i="4"/>
  <c r="AM103" i="4"/>
  <c r="AL103" i="4"/>
  <c r="AM81" i="4"/>
  <c r="AL81" i="4"/>
  <c r="AM25" i="4"/>
  <c r="AL25" i="4"/>
  <c r="AM121" i="4"/>
  <c r="AL121" i="4"/>
  <c r="AM66" i="4"/>
  <c r="AL66" i="4"/>
  <c r="AM26" i="4"/>
  <c r="AL26" i="4"/>
  <c r="AM73" i="4"/>
  <c r="AL73" i="4"/>
  <c r="AM90" i="4"/>
  <c r="AL90" i="4"/>
  <c r="AM13" i="4"/>
  <c r="AL13" i="4"/>
  <c r="AM116" i="4"/>
  <c r="AL116" i="4"/>
  <c r="AM7" i="4"/>
  <c r="AL7" i="4"/>
  <c r="AM23" i="4"/>
  <c r="AL23" i="4"/>
  <c r="AM50" i="4"/>
  <c r="AL50" i="4"/>
  <c r="AM114" i="4"/>
  <c r="AL114" i="4"/>
  <c r="AM92" i="4"/>
  <c r="AL92" i="4"/>
  <c r="AM16" i="4"/>
  <c r="AL16" i="4"/>
  <c r="AM52" i="4"/>
  <c r="AL52" i="4"/>
  <c r="AM135" i="4"/>
  <c r="AL135" i="4"/>
  <c r="AM65" i="4"/>
  <c r="AL65" i="4"/>
  <c r="AM142" i="4"/>
  <c r="AL142" i="4"/>
  <c r="AM35" i="4"/>
  <c r="AL35" i="4"/>
  <c r="AM145" i="4"/>
  <c r="AL145" i="4"/>
  <c r="AM61" i="4"/>
  <c r="AL61" i="4"/>
  <c r="AM53" i="4"/>
  <c r="AL53" i="4"/>
  <c r="AM49" i="4"/>
  <c r="AL49" i="4"/>
  <c r="AM138" i="4"/>
  <c r="AL138" i="4"/>
  <c r="AM128" i="4"/>
  <c r="AL128" i="4"/>
  <c r="AM113" i="4"/>
  <c r="AL113" i="4"/>
  <c r="AM9" i="4"/>
  <c r="AL9" i="4"/>
  <c r="AM36" i="4"/>
  <c r="AL36" i="4"/>
  <c r="AM48" i="4"/>
  <c r="AL48" i="4"/>
  <c r="AM70" i="4"/>
  <c r="AL70" i="4"/>
  <c r="AM78" i="4"/>
  <c r="AL78" i="4"/>
  <c r="AM63" i="4"/>
  <c r="AL63" i="4"/>
  <c r="AM137" i="4"/>
  <c r="AL137" i="4"/>
  <c r="AM110" i="4"/>
  <c r="AL110" i="4"/>
  <c r="AM20" i="4"/>
  <c r="AL20" i="4"/>
  <c r="AM141" i="4"/>
  <c r="AL141" i="4"/>
  <c r="AM125" i="4"/>
  <c r="AL125" i="4"/>
  <c r="AM127" i="4"/>
  <c r="AL127" i="4"/>
  <c r="AM123" i="4"/>
  <c r="AL123" i="4"/>
  <c r="AM108" i="4"/>
  <c r="AL108" i="4"/>
  <c r="AM27" i="4"/>
  <c r="AL27" i="4"/>
  <c r="AM28" i="4"/>
  <c r="AL28" i="4"/>
  <c r="AM24" i="4"/>
  <c r="AL24" i="4"/>
  <c r="AM112" i="4"/>
  <c r="AL112" i="4"/>
  <c r="AM131" i="4"/>
  <c r="AL131" i="4"/>
  <c r="AM62" i="4"/>
  <c r="AL62" i="4"/>
  <c r="AM94" i="4"/>
  <c r="AL94" i="4"/>
  <c r="AM8" i="4"/>
  <c r="AL8" i="4"/>
  <c r="AM119" i="4"/>
  <c r="AL119" i="4"/>
  <c r="AM140" i="4"/>
  <c r="AL140" i="4"/>
  <c r="AM99" i="4"/>
  <c r="AL99" i="4"/>
  <c r="AM22" i="4"/>
  <c r="AL22" i="4"/>
  <c r="AM96" i="4"/>
  <c r="AL96" i="4"/>
  <c r="AM100" i="4"/>
  <c r="AL100" i="4"/>
  <c r="AM34" i="4"/>
  <c r="AL34" i="4"/>
  <c r="AM47" i="4"/>
  <c r="AL47" i="4"/>
  <c r="AM60" i="4"/>
  <c r="AL60" i="4"/>
  <c r="AM11" i="4"/>
  <c r="AL11" i="4"/>
  <c r="AM46" i="4"/>
  <c r="AL46" i="4"/>
  <c r="AM64" i="4"/>
  <c r="AL64" i="4"/>
  <c r="AM4" i="4"/>
  <c r="AM117" i="4"/>
  <c r="AL117" i="4"/>
  <c r="AM144" i="4"/>
  <c r="AM21" i="4"/>
  <c r="AM37" i="4"/>
  <c r="AM58" i="4"/>
  <c r="AM104" i="4"/>
  <c r="AM79" i="4"/>
  <c r="AM85" i="4"/>
  <c r="AM12" i="4"/>
  <c r="AM30" i="4"/>
  <c r="AM101" i="4"/>
  <c r="AM86" i="4"/>
  <c r="AM87" i="4"/>
  <c r="AM91" i="4"/>
  <c r="AM17" i="4"/>
  <c r="AM93" i="4"/>
  <c r="AM29" i="4"/>
  <c r="AM118" i="4"/>
  <c r="AM44" i="4"/>
  <c r="AM39" i="4"/>
  <c r="AM120" i="4"/>
  <c r="AM106" i="4"/>
  <c r="AM55" i="4"/>
  <c r="AM111" i="4"/>
  <c r="AM124" i="4"/>
  <c r="AM88" i="4"/>
  <c r="AM72" i="4"/>
  <c r="AM107" i="4"/>
  <c r="AM122" i="4"/>
  <c r="AM76" i="4"/>
  <c r="AM71" i="4"/>
  <c r="AM102" i="4"/>
  <c r="AM56" i="4"/>
  <c r="AM54" i="4"/>
  <c r="AM43" i="4"/>
  <c r="AM95" i="4"/>
  <c r="AM89" i="4"/>
  <c r="AM10" i="4"/>
  <c r="AM69" i="4"/>
  <c r="AM115" i="4"/>
  <c r="AM82" i="4"/>
  <c r="AM83" i="4"/>
  <c r="AM67" i="4"/>
  <c r="AM38" i="4"/>
  <c r="AM126" i="4"/>
  <c r="AM42" i="4"/>
  <c r="AM40" i="4"/>
  <c r="AM19" i="4"/>
  <c r="AM6" i="4"/>
  <c r="AM41" i="4"/>
  <c r="AM57" i="4"/>
  <c r="AM59" i="4"/>
  <c r="AM98" i="4"/>
  <c r="AM109" i="4"/>
  <c r="AM84" i="4"/>
  <c r="AM105" i="4"/>
  <c r="AM32" i="4"/>
  <c r="AM5" i="4"/>
  <c r="AM31" i="4"/>
  <c r="AM68" i="4"/>
  <c r="J5" i="2" l="1"/>
  <c r="J6" i="2" s="1"/>
  <c r="W15" i="2" l="1"/>
  <c r="W17" i="2" s="1"/>
  <c r="F14" i="2" l="1"/>
  <c r="F15" i="2" s="1"/>
  <c r="F16" i="2" l="1"/>
  <c r="F17" i="2"/>
</calcChain>
</file>

<file path=xl/sharedStrings.xml><?xml version="1.0" encoding="utf-8"?>
<sst xmlns="http://schemas.openxmlformats.org/spreadsheetml/2006/main" count="1964" uniqueCount="211">
  <si>
    <t>Ladrillera</t>
  </si>
  <si>
    <t>Dimensiones del muro</t>
  </si>
  <si>
    <t>Especificaciones de las juntas</t>
  </si>
  <si>
    <t>INGRESAR DATOS EN CELDAS DE ESTE COLOR</t>
  </si>
  <si>
    <r>
      <t>Cantidad de ladrillos por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</si>
  <si>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Cantidad de ladrillos para el muro especificado</t>
  </si>
  <si>
    <t>Densidad mortero (kN/m3)</t>
  </si>
  <si>
    <t>ALTAVISTA</t>
  </si>
  <si>
    <t>DELTA</t>
  </si>
  <si>
    <t>Peso unidad (kg)</t>
  </si>
  <si>
    <t>ALCARRAZA</t>
  </si>
  <si>
    <t>Clasificación</t>
  </si>
  <si>
    <t>M</t>
  </si>
  <si>
    <t>PV</t>
  </si>
  <si>
    <t>PH</t>
  </si>
  <si>
    <t>%área de vacíos</t>
  </si>
  <si>
    <t>Área bruta vertical (m2)</t>
  </si>
  <si>
    <t>Área bruta horizontal (m2)</t>
  </si>
  <si>
    <t>Área vertical (m2)</t>
  </si>
  <si>
    <t>Área horizontal (m2)</t>
  </si>
  <si>
    <t>Tipo</t>
  </si>
  <si>
    <t>Ladrilleras</t>
  </si>
  <si>
    <t>Altav_PV_EI</t>
  </si>
  <si>
    <t>Altav_PV_NE</t>
  </si>
  <si>
    <t>Di_PV_EI</t>
  </si>
  <si>
    <t>SC_PH_NE</t>
  </si>
  <si>
    <t>SC_PV_EI</t>
  </si>
  <si>
    <t>SC_PV_NE</t>
  </si>
  <si>
    <t>SJ_PH_NE</t>
  </si>
  <si>
    <t>SJ_PV_EI</t>
  </si>
  <si>
    <t>SJ_PV_NE</t>
  </si>
  <si>
    <t>SCE_PH_NE</t>
  </si>
  <si>
    <t>AS_PV_NE</t>
  </si>
  <si>
    <t>AlCARRAZA_PV_EI</t>
  </si>
  <si>
    <t>ALCARRAZA_PV_NE</t>
  </si>
  <si>
    <t>BUENAVISTA</t>
  </si>
  <si>
    <t>SANTAMARÍA</t>
  </si>
  <si>
    <t>SANTARITA</t>
  </si>
  <si>
    <t>AJIZAL</t>
  </si>
  <si>
    <t>DIAMANTE</t>
  </si>
  <si>
    <t xml:space="preserve">NORAL </t>
  </si>
  <si>
    <t>TESORO</t>
  </si>
  <si>
    <t>ESPERANZA</t>
  </si>
  <si>
    <t>FERRERÍA</t>
  </si>
  <si>
    <t>BUENA-VISTA_PV_EI</t>
  </si>
  <si>
    <t>LADRILLEROSASOCIADOS</t>
  </si>
  <si>
    <t>TEJARSANJOSÉ</t>
  </si>
  <si>
    <t>TEJARSANTACECILIA</t>
  </si>
  <si>
    <t>SANCRISTÓBAL</t>
  </si>
  <si>
    <t>NORAL_PV_NE</t>
  </si>
  <si>
    <t>ESTRUCTURAL</t>
  </si>
  <si>
    <t>NOESTRUCTURAL</t>
  </si>
  <si>
    <t>ALCARRAZA_PH_NOESTRUCTURAL</t>
  </si>
  <si>
    <t>BUENA-VISTA_PH_NOESTRUCTURAL</t>
  </si>
  <si>
    <t>SM_PH_NOESTRUCTURAL</t>
  </si>
  <si>
    <t>SR_PH_NOESTRUCTURAL</t>
  </si>
  <si>
    <t>Altav_PH_NOESTRUCTURAL</t>
  </si>
  <si>
    <t>DELTA_PH_NOESTRUCTURAL</t>
  </si>
  <si>
    <t>AJ_PH_NOESTRUCTURAL</t>
  </si>
  <si>
    <t>Di_PH_NOESTRUCTURAL</t>
  </si>
  <si>
    <t>NORAL_PH_NOESTRUCTURAL</t>
  </si>
  <si>
    <t>NORAL_M_NOESTRUCTURAL</t>
  </si>
  <si>
    <t>TES_PH_NOESTRUCTURAL</t>
  </si>
  <si>
    <t>ES_PH_NOESTRUCTURAL</t>
  </si>
  <si>
    <t>F_PH_NOESTRUCTURAL</t>
  </si>
  <si>
    <t>AS_PH_NOESTRUCTURAL</t>
  </si>
  <si>
    <t>Producto [cm]</t>
  </si>
  <si>
    <t>Junta horizontal [mm]</t>
  </si>
  <si>
    <t>Junta vertical [mm]</t>
  </si>
  <si>
    <t>Ancho [mm]</t>
  </si>
  <si>
    <t>Promedio dimensiones reales de la unidad</t>
  </si>
  <si>
    <t>Alto [mm]</t>
  </si>
  <si>
    <t>Largo [mm]</t>
  </si>
  <si>
    <t>Peso unidad [kg]</t>
  </si>
  <si>
    <t>Longitud [mm]</t>
  </si>
  <si>
    <t>Altura [mm]</t>
  </si>
  <si>
    <r>
      <t>Área del muro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</si>
  <si>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Densidad mortero [kN/m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</si>
  <si>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t>BUENA VISTA</t>
  </si>
  <si>
    <t>SANTA MARÍA</t>
  </si>
  <si>
    <t>EL DIAMANTE</t>
  </si>
  <si>
    <t>LA ESPERANZA</t>
  </si>
  <si>
    <t>LA FERRERÍA</t>
  </si>
  <si>
    <t>SAN CRISTÓBAL</t>
  </si>
  <si>
    <t>TEJAR SAN JOSÉ</t>
  </si>
  <si>
    <t>MORTERO DE PEGA</t>
  </si>
  <si>
    <t>Unidad</t>
  </si>
  <si>
    <t>Caracteristicas</t>
  </si>
  <si>
    <t>Dimensiones nominales (cm)</t>
  </si>
  <si>
    <t xml:space="preserve">Ancho </t>
  </si>
  <si>
    <t>Alto</t>
  </si>
  <si>
    <t>Largo</t>
  </si>
  <si>
    <t>Ancho Z</t>
  </si>
  <si>
    <t>Alto Y</t>
  </si>
  <si>
    <t>Tipo de mortero de pega</t>
  </si>
  <si>
    <t>Cantidad de unidades DIM REALES</t>
  </si>
  <si>
    <t>Área vertical (m2) (YZ)</t>
  </si>
  <si>
    <t>Área horizontal (m2) (XY)</t>
  </si>
  <si>
    <t>Rendimiento mortero de pega para 1 und (cm3)</t>
  </si>
  <si>
    <t>Absorción de agua (%)</t>
  </si>
  <si>
    <t>TIA</t>
  </si>
  <si>
    <t>f'cu (MPa)</t>
  </si>
  <si>
    <t>Variabilidad dimensional</t>
  </si>
  <si>
    <t>Módulo de rotura (Mpa)</t>
  </si>
  <si>
    <t>f'm (MPa)</t>
  </si>
  <si>
    <t xml:space="preserve"> EL NORAL </t>
  </si>
  <si>
    <t>6X12X24</t>
  </si>
  <si>
    <t>NE</t>
  </si>
  <si>
    <t>BOCADILLO LISO</t>
  </si>
  <si>
    <t>S</t>
  </si>
  <si>
    <t>6X15X30</t>
  </si>
  <si>
    <t>ROMANO LISO</t>
  </si>
  <si>
    <t>7X20X40</t>
  </si>
  <si>
    <t>COCO RAYADO 3H</t>
  </si>
  <si>
    <t>8X20X40</t>
  </si>
  <si>
    <t>10X15X30</t>
  </si>
  <si>
    <t>CATALÁN RAYADO</t>
  </si>
  <si>
    <t>CATALÁN LISO</t>
  </si>
  <si>
    <t>10X15X40</t>
  </si>
  <si>
    <t>10X20X40</t>
  </si>
  <si>
    <t>COCO RAYADO 6H</t>
  </si>
  <si>
    <t>COCO RAYADO</t>
  </si>
  <si>
    <t>12X13X30</t>
  </si>
  <si>
    <t>CASTELLANO LISO</t>
  </si>
  <si>
    <t>12X20X40</t>
  </si>
  <si>
    <t xml:space="preserve">COCO LISO </t>
  </si>
  <si>
    <t>15X20X40</t>
  </si>
  <si>
    <t>ALFARERA SANTA RITA</t>
  </si>
  <si>
    <t>RAYADO</t>
  </si>
  <si>
    <t>10X12X30</t>
  </si>
  <si>
    <t>LISO 3H</t>
  </si>
  <si>
    <t>EI</t>
  </si>
  <si>
    <t>6X15X40</t>
  </si>
  <si>
    <t>MILANO LISO</t>
  </si>
  <si>
    <t>LISO</t>
  </si>
  <si>
    <t>&lt;0,15 en 1 min</t>
  </si>
  <si>
    <t>12X20X30</t>
  </si>
  <si>
    <t xml:space="preserve">LISO </t>
  </si>
  <si>
    <t>COCO RAYADO-LISO  3H</t>
  </si>
  <si>
    <t>COCO RAYADO-LISO 6H</t>
  </si>
  <si>
    <t>RAYADO-LISO</t>
  </si>
  <si>
    <t>RAYADO 6H</t>
  </si>
  <si>
    <t>RAYADO  6H</t>
  </si>
  <si>
    <t>RAYADO 9H</t>
  </si>
  <si>
    <t>20X20X40</t>
  </si>
  <si>
    <t>RAYADO 12H</t>
  </si>
  <si>
    <t>12X24X33</t>
  </si>
  <si>
    <t>6X12X25</t>
  </si>
  <si>
    <t>6X15X25</t>
  </si>
  <si>
    <t>6X12X40</t>
  </si>
  <si>
    <t>12X12X33</t>
  </si>
  <si>
    <t>MEDIA FACHADA LISO</t>
  </si>
  <si>
    <t>RAYADO-LISO 6H</t>
  </si>
  <si>
    <t>RAYADO 3H</t>
  </si>
  <si>
    <t>9X24X33</t>
  </si>
  <si>
    <t>6X15X24</t>
  </si>
  <si>
    <t>LISO-RAYADO 3H</t>
  </si>
  <si>
    <t>LISO-RAYADO</t>
  </si>
  <si>
    <t>LISO-RAYADO 6H</t>
  </si>
  <si>
    <t>EL AJIZAL</t>
  </si>
  <si>
    <t>EL TESORO</t>
  </si>
  <si>
    <t>8X23X80</t>
  </si>
  <si>
    <t>ASOCIADOS</t>
  </si>
  <si>
    <t xml:space="preserve"> RAYADO 3H</t>
  </si>
  <si>
    <t>Rayado 6H</t>
  </si>
  <si>
    <t>10X20X40 COCO LISO</t>
  </si>
  <si>
    <t>BUENA_VISTA</t>
  </si>
  <si>
    <t>SANTA_MARÍA</t>
  </si>
  <si>
    <t>SANTA_RITA</t>
  </si>
  <si>
    <t>ALTA_VISTA</t>
  </si>
  <si>
    <t>LADRILLEROS_ASOCIADOS</t>
  </si>
  <si>
    <t>SAN_CRISTÓBAL</t>
  </si>
  <si>
    <t>TEJAR_SAN_JOSÉ</t>
  </si>
  <si>
    <t>TEJAR_SANTA_CECILIA</t>
  </si>
  <si>
    <t xml:space="preserve">10X12X30 </t>
  </si>
  <si>
    <t xml:space="preserve">Tipo </t>
  </si>
  <si>
    <t>COCO RAYADO6H</t>
  </si>
  <si>
    <t>COCO LISO-RAYADO 3H</t>
  </si>
  <si>
    <t>COCO RAYADO-LISO 3H</t>
  </si>
  <si>
    <t>COCO RAYADO-LISO</t>
  </si>
  <si>
    <t>Espesor de acabados [mm]</t>
  </si>
  <si>
    <r>
      <t>Peso muro sin acabado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</si>
  <si>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Volumen cm3</t>
  </si>
  <si>
    <t>SANTA CECILIA</t>
  </si>
  <si>
    <t>Densidad kg/cm3</t>
  </si>
  <si>
    <t>Rendimiento mortero de pega (m3/m2)</t>
  </si>
  <si>
    <t>Peso muro sin acabado (kN/m2)</t>
  </si>
  <si>
    <t>Peso muro con acabado  1 cm en una cara</t>
  </si>
  <si>
    <t>Peso muro con acabado de 1 cm en ambas caras</t>
  </si>
  <si>
    <t>Peso muro con acabado en una cara [kN/m2]</t>
  </si>
  <si>
    <t>Peso muro con acabado en ambas caras [kN/m2]</t>
  </si>
  <si>
    <t>LISO 9H</t>
  </si>
  <si>
    <r>
      <t>Consumo mortero de pega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] </t>
    </r>
  </si>
  <si>
    <t>EL_AJIZAL</t>
  </si>
  <si>
    <t>EL_DIAMANTE</t>
  </si>
  <si>
    <t>LA_ESPERANZA</t>
  </si>
  <si>
    <t>LA_FERRERÍA</t>
  </si>
  <si>
    <t>EL_NORAL</t>
  </si>
  <si>
    <t>EL_TESORO</t>
  </si>
  <si>
    <t xml:space="preserve">EL_NORAL </t>
  </si>
  <si>
    <t>concatenado</t>
  </si>
  <si>
    <t>Área del muro</t>
  </si>
  <si>
    <t>Opción</t>
  </si>
  <si>
    <t>Ingresar dimensiones o área del muro</t>
  </si>
  <si>
    <r>
      <t>Área de la losa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</si>
  <si>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Cantidad de ladrillos para la losa especificada</t>
  </si>
  <si>
    <t>Ingresar dimensiones o área de la losa</t>
  </si>
  <si>
    <t>Área de la losa</t>
  </si>
  <si>
    <t>Dimensiones de la losa</t>
  </si>
  <si>
    <t>Longitud en planta [mm]</t>
  </si>
  <si>
    <t>Ancho en planta[mm]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</si>
</sst>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0000"/>
    <numFmt numFmtId="167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7B7B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9B9F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0" xfId="0" applyFill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0" xfId="0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0" fillId="2" borderId="0" xfId="0" applyFill="1"/>
    <xf numFmtId="0" fontId="0" fillId="0" borderId="19" xfId="0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5" borderId="13" xfId="0" applyFont="1" applyFill="1" applyBorder="1" applyAlignment="1">
      <alignment horizontal="center" vertical="center" wrapText="1"/>
    </xf>
    <xf numFmtId="9" fontId="0" fillId="5" borderId="1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166" fontId="0" fillId="6" borderId="0" xfId="0" applyNumberForma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2" borderId="14" xfId="0" applyNumberFormat="1" applyFill="1" applyBorder="1" applyAlignment="1">
      <alignment horizontal="center"/>
    </xf>
    <xf numFmtId="165" fontId="0" fillId="0" borderId="6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166" fontId="0" fillId="0" borderId="14" xfId="0" applyNumberForma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167" fontId="0" fillId="0" borderId="2" xfId="0" applyNumberFormat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6" borderId="15" xfId="0" applyFill="1" applyBorder="1" applyAlignment="1" applyProtection="1">
      <alignment horizontal="center" vertical="center"/>
      <protection locked="0" hidden="1"/>
    </xf>
    <xf numFmtId="0" fontId="0" fillId="6" borderId="16" xfId="0" applyFill="1" applyBorder="1" applyAlignment="1" applyProtection="1">
      <alignment horizontal="center" vertical="center"/>
      <protection locked="0" hidden="1"/>
    </xf>
    <xf numFmtId="0" fontId="0" fillId="6" borderId="17" xfId="0" applyFill="1" applyBorder="1" applyAlignment="1" applyProtection="1">
      <alignment horizontal="center" vertical="center"/>
      <protection locked="0"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 wrapText="1"/>
    </xf>
    <xf numFmtId="0" fontId="0" fillId="6" borderId="4" xfId="0" applyFill="1" applyBorder="1" applyAlignment="1" applyProtection="1">
      <alignment horizontal="center" vertical="center"/>
      <protection locked="0" hidden="1"/>
    </xf>
    <xf numFmtId="0" fontId="0" fillId="6" borderId="21" xfId="0" applyFill="1" applyBorder="1" applyAlignment="1" applyProtection="1">
      <alignment horizontal="center" vertical="center"/>
      <protection locked="0" hidden="1"/>
    </xf>
    <xf numFmtId="0" fontId="0" fillId="6" borderId="5" xfId="0" applyFill="1" applyBorder="1" applyAlignment="1" applyProtection="1">
      <alignment horizontal="center" vertical="center"/>
      <protection locked="0" hidden="1"/>
    </xf>
    <xf numFmtId="0" fontId="0" fillId="6" borderId="6" xfId="0" applyFill="1" applyBorder="1" applyAlignment="1" applyProtection="1">
      <alignment horizontal="center" vertical="center"/>
      <protection locked="0" hidden="1"/>
    </xf>
    <xf numFmtId="0" fontId="0" fillId="6" borderId="22" xfId="0" applyFill="1" applyBorder="1" applyAlignment="1" applyProtection="1">
      <alignment horizontal="center"/>
      <protection locked="0"/>
    </xf>
    <xf numFmtId="0" fontId="1" fillId="0" borderId="2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6" borderId="26" xfId="0" applyFont="1" applyFill="1" applyBorder="1" applyAlignment="1" applyProtection="1">
      <alignment horizontal="center" vertical="center"/>
      <protection locked="0"/>
    </xf>
    <xf numFmtId="0" fontId="1" fillId="6" borderId="17" xfId="0" applyFont="1" applyFill="1" applyBorder="1" applyAlignment="1" applyProtection="1">
      <alignment horizontal="center" vertical="center"/>
      <protection locked="0"/>
    </xf>
    <xf numFmtId="0" fontId="1" fillId="7" borderId="24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</cellXfs>
  <cellStyles count="1">
    <cellStyle name="Normal" xfId="0" builtinId="0"/>
  </cellStyles>
  <dxfs count="17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border outline="0"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B9B9FF"/>
      <color rgb="FFE2A8B9"/>
      <color rgb="FFC6BCEE"/>
      <color rgb="FFF6CA7A"/>
      <color rgb="FFF4C08C"/>
      <color rgb="FFFD7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1642210</xdr:colOff>
      <xdr:row>20</xdr:row>
      <xdr:rowOff>68304</xdr:rowOff>
    </xdr:from>
    <xdr:to>
      <xdr:col>31</xdr:col>
      <xdr:colOff>126208</xdr:colOff>
      <xdr:row>22</xdr:row>
      <xdr:rowOff>83343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6BAF259E-0307-8142-E746-FFAFF8E872CC}"/>
            </a:ext>
          </a:extLst>
        </xdr:cNvPr>
        <xdr:cNvGrpSpPr/>
      </xdr:nvGrpSpPr>
      <xdr:grpSpPr>
        <a:xfrm>
          <a:off x="10274241" y="6080960"/>
          <a:ext cx="3579873" cy="1086602"/>
          <a:chOff x="0" y="0"/>
          <a:chExt cx="2332242" cy="1084478"/>
        </a:xfrm>
      </xdr:grpSpPr>
      <xdr:grpSp>
        <xdr:nvGrpSpPr>
          <xdr:cNvPr id="5" name="Grupo 4">
            <a:extLst>
              <a:ext uri="{FF2B5EF4-FFF2-40B4-BE49-F238E27FC236}">
                <a16:creationId xmlns:a16="http://schemas.microsoft.com/office/drawing/2014/main" id="{A1F78389-F208-E60F-E912-90B5796AF0BF}"/>
              </a:ext>
            </a:extLst>
          </xdr:cNvPr>
          <xdr:cNvGrpSpPr/>
        </xdr:nvGrpSpPr>
        <xdr:grpSpPr>
          <a:xfrm>
            <a:off x="1466850" y="44450"/>
            <a:ext cx="865392" cy="1039992"/>
            <a:chOff x="0" y="0"/>
            <a:chExt cx="865392" cy="1039992"/>
          </a:xfrm>
        </xdr:grpSpPr>
        <xdr:sp macro="" textlink="">
          <xdr:nvSpPr>
            <xdr:cNvPr id="10" name="4 Cuadro de texto">
              <a:extLst>
                <a:ext uri="{FF2B5EF4-FFF2-40B4-BE49-F238E27FC236}">
                  <a16:creationId xmlns:a16="http://schemas.microsoft.com/office/drawing/2014/main" id="{CF6CD7B4-E215-D07F-E2E7-3EB48B40E8C4}"/>
                </a:ext>
              </a:extLst>
            </xdr:cNvPr>
            <xdr:cNvSpPr txBox="1"/>
          </xdr:nvSpPr>
          <xdr:spPr>
            <a:xfrm>
              <a:off x="0" y="768350"/>
              <a:ext cx="865392" cy="271642"/>
            </a:xfrm>
            <a:prstGeom prst="rect">
              <a:avLst/>
            </a:prstGeom>
            <a:noFill/>
            <a:ln w="6350">
              <a:noFill/>
            </a:ln>
            <a:effectLst/>
          </xdr:spPr>
          <xdr:style>
            <a:lnRef idx="0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Plain">
                <a:avLst/>
              </a:prstTxWarp>
              <a:noAutofit/>
            </a:bodyPr>
            <a:lstStyle/>
            <a:p>
              <a:r>
                <a:rPr lang="es-CO" sz="1000">
                  <a:solidFill>
                    <a:srgbClr val="31849B"/>
                  </a:solidFill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AFILIADO</a:t>
              </a:r>
              <a:endParaRPr lang="es-CO" sz="1200">
                <a:effectLst/>
                <a:latin typeface="Times New Roman" panose="02020603050405020304" pitchFamily="18" charset="0"/>
                <a:ea typeface="Calibri" panose="020F0502020204030204" pitchFamily="34" charset="0"/>
              </a:endParaRPr>
            </a:p>
          </xdr:txBody>
        </xdr:sp>
        <xdr:pic>
          <xdr:nvPicPr>
            <xdr:cNvPr id="11" name="Imagen 10">
              <a:extLst>
                <a:ext uri="{FF2B5EF4-FFF2-40B4-BE49-F238E27FC236}">
                  <a16:creationId xmlns:a16="http://schemas.microsoft.com/office/drawing/2014/main" id="{3B935CF0-5F52-2DD4-4C09-17EEDAF566C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900" y="0"/>
              <a:ext cx="690245" cy="690245"/>
            </a:xfrm>
            <a:prstGeom prst="rect">
              <a:avLst/>
            </a:prstGeom>
            <a:noFill/>
            <a:ln>
              <a:noFill/>
            </a:ln>
          </xdr:spPr>
        </xdr:pic>
        <xdr:sp macro="" textlink="">
          <xdr:nvSpPr>
            <xdr:cNvPr id="12" name="11 Conector recto">
              <a:extLst>
                <a:ext uri="{FF2B5EF4-FFF2-40B4-BE49-F238E27FC236}">
                  <a16:creationId xmlns:a16="http://schemas.microsoft.com/office/drawing/2014/main" id="{1A677059-2A6F-1A38-EBE4-0C764E3288DC}"/>
                </a:ext>
              </a:extLst>
            </xdr:cNvPr>
            <xdr:cNvSpPr/>
          </xdr:nvSpPr>
          <xdr:spPr>
            <a:xfrm>
              <a:off x="88900" y="768350"/>
              <a:ext cx="687750" cy="0"/>
            </a:xfrm>
            <a:prstGeom prst="rect">
              <a:avLst/>
            </a:prstGeom>
            <a:ln w="19050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wrap="square"/>
            <a:lstStyle/>
            <a:p>
              <a:endParaRPr lang="es-CO"/>
            </a:p>
          </xdr:txBody>
        </xdr:sp>
      </xdr:grpSp>
      <xdr:grpSp>
        <xdr:nvGrpSpPr>
          <xdr:cNvPr id="6" name="Grupo 5">
            <a:extLst>
              <a:ext uri="{FF2B5EF4-FFF2-40B4-BE49-F238E27FC236}">
                <a16:creationId xmlns:a16="http://schemas.microsoft.com/office/drawing/2014/main" id="{D7D0DF54-6D1E-E730-4DB8-2FFCD4F40B2F}"/>
              </a:ext>
            </a:extLst>
          </xdr:cNvPr>
          <xdr:cNvGrpSpPr/>
        </xdr:nvGrpSpPr>
        <xdr:grpSpPr>
          <a:xfrm>
            <a:off x="0" y="0"/>
            <a:ext cx="1478280" cy="1084478"/>
            <a:chOff x="0" y="0"/>
            <a:chExt cx="1478280" cy="1084478"/>
          </a:xfrm>
        </xdr:grpSpPr>
        <xdr:pic>
          <xdr:nvPicPr>
            <xdr:cNvPr id="7" name="Imagen 6" descr="C:\Users\GERENCIA MYQ\AppData\Local\Microsoft\Windows\INetCache\Content.MSO\B7FED530.tmp">
              <a:extLst>
                <a:ext uri="{FF2B5EF4-FFF2-40B4-BE49-F238E27FC236}">
                  <a16:creationId xmlns:a16="http://schemas.microsoft.com/office/drawing/2014/main" id="{AF914032-0512-F7F4-297C-06F6C6336C0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0"/>
              <a:ext cx="1478280" cy="826770"/>
            </a:xfrm>
            <a:prstGeom prst="rect">
              <a:avLst/>
            </a:prstGeom>
            <a:noFill/>
            <a:ln>
              <a:noFill/>
            </a:ln>
          </xdr:spPr>
        </xdr:pic>
        <xdr:sp macro="" textlink="">
          <xdr:nvSpPr>
            <xdr:cNvPr id="8" name="6 Cuadro de texto">
              <a:extLst>
                <a:ext uri="{FF2B5EF4-FFF2-40B4-BE49-F238E27FC236}">
                  <a16:creationId xmlns:a16="http://schemas.microsoft.com/office/drawing/2014/main" id="{D2824022-3E64-E913-D8C7-71F7BA8DAA7B}"/>
                </a:ext>
              </a:extLst>
            </xdr:cNvPr>
            <xdr:cNvSpPr txBox="1"/>
          </xdr:nvSpPr>
          <xdr:spPr>
            <a:xfrm>
              <a:off x="304800" y="812800"/>
              <a:ext cx="865392" cy="271678"/>
            </a:xfrm>
            <a:prstGeom prst="rect">
              <a:avLst/>
            </a:prstGeom>
            <a:noFill/>
            <a:ln w="6350">
              <a:noFill/>
            </a:ln>
            <a:effectLst/>
          </xdr:spPr>
          <xdr:style>
            <a:lnRef idx="0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Plain">
                <a:avLst/>
              </a:prstTxWarp>
              <a:noAutofit/>
            </a:bodyPr>
            <a:lstStyle/>
            <a:p>
              <a:r>
                <a:rPr lang="es-CO" sz="1000">
                  <a:solidFill>
                    <a:srgbClr val="31849B"/>
                  </a:solidFill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AFILIADO</a:t>
              </a:r>
              <a:endParaRPr lang="es-CO" sz="1200">
                <a:effectLst/>
                <a:latin typeface="Times New Roman" panose="02020603050405020304" pitchFamily="18" charset="0"/>
                <a:ea typeface="Calibri" panose="020F0502020204030204" pitchFamily="34" charset="0"/>
              </a:endParaRPr>
            </a:p>
          </xdr:txBody>
        </xdr:sp>
        <xdr:sp macro="" textlink="">
          <xdr:nvSpPr>
            <xdr:cNvPr id="9" name="11 Conector recto">
              <a:extLst>
                <a:ext uri="{FF2B5EF4-FFF2-40B4-BE49-F238E27FC236}">
                  <a16:creationId xmlns:a16="http://schemas.microsoft.com/office/drawing/2014/main" id="{057B20B7-9F64-6E1D-CA1B-6641132C0D98}"/>
                </a:ext>
              </a:extLst>
            </xdr:cNvPr>
            <xdr:cNvSpPr/>
          </xdr:nvSpPr>
          <xdr:spPr>
            <a:xfrm>
              <a:off x="393700" y="812800"/>
              <a:ext cx="687750" cy="0"/>
            </a:xfrm>
            <a:prstGeom prst="rect">
              <a:avLst/>
            </a:prstGeom>
            <a:ln w="19050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wrap="square"/>
            <a:lstStyle/>
            <a:p>
              <a:endParaRPr lang="es-CO"/>
            </a:p>
          </xdr:txBody>
        </xdr:sp>
      </xdr:grpSp>
    </xdr:grpSp>
    <xdr:clientData/>
  </xdr:twoCellAnchor>
  <xdr:twoCellAnchor>
    <xdr:from>
      <xdr:col>4</xdr:col>
      <xdr:colOff>58678</xdr:colOff>
      <xdr:row>0</xdr:row>
      <xdr:rowOff>59531</xdr:rowOff>
    </xdr:from>
    <xdr:to>
      <xdr:col>5</xdr:col>
      <xdr:colOff>351494</xdr:colOff>
      <xdr:row>3</xdr:row>
      <xdr:rowOff>120413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A8D2EA81-11A6-41FA-B3C7-1E43C9C19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9303" y="59531"/>
          <a:ext cx="2066847" cy="85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14233C-3290-40BF-B6EE-E7EAE5BDB3E2}" name="Tabla1" displayName="Tabla1" ref="J10:J26" totalsRowShown="0" headerRowDxfId="167" dataDxfId="166">
  <autoFilter ref="J10:J26" xr:uid="{FC14233C-3290-40BF-B6EE-E7EAE5BDB3E2}"/>
  <sortState xmlns:xlrd2="http://schemas.microsoft.com/office/spreadsheetml/2017/richdata2" ref="J11:J26">
    <sortCondition ref="J10:J26"/>
  </sortState>
  <tableColumns count="1">
    <tableColumn id="1" xr3:uid="{0F9126F1-8347-4B45-A809-86DCB818B933}" name="Ladrilleras" dataDxfId="165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A2B7137-AB0D-4391-A3F8-044A1FB52A8E}" name="Tabla17" displayName="Tabla17" ref="M51:M54" totalsRowShown="0" headerRowDxfId="140" dataDxfId="139">
  <autoFilter ref="M51:M54" xr:uid="{3A2B7137-AB0D-4391-A3F8-044A1FB52A8E}"/>
  <tableColumns count="1">
    <tableColumn id="1" xr3:uid="{B2901F9A-B102-499A-899F-D1C196235302}" name="SR_PH_NOESTRUCTURAL" dataDxfId="138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D01A893A-2748-40BF-BC33-6C9F5B065667}" name="Tabla19" displayName="Tabla19" ref="M57:M65" totalsRowShown="0" headerRowDxfId="137" dataDxfId="136">
  <autoFilter ref="M57:M65" xr:uid="{D01A893A-2748-40BF-BC33-6C9F5B065667}"/>
  <tableColumns count="1">
    <tableColumn id="1" xr3:uid="{2BD3F8DD-4904-4DC4-8411-F69940E6DA64}" name="Altav_PH_NOESTRUCTURAL" dataDxfId="135"/>
  </tableColumns>
  <tableStyleInfo name="TableStyleLight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2045DE3-2399-47FE-9BE2-8C8009F10942}" name="Tabla20" displayName="Tabla20" ref="O57:O66" totalsRowShown="0" headerRowDxfId="134" dataDxfId="133">
  <autoFilter ref="O57:O66" xr:uid="{02045DE3-2399-47FE-9BE2-8C8009F10942}"/>
  <tableColumns count="1">
    <tableColumn id="1" xr3:uid="{074755CC-17A3-4E81-ACE9-613CA2125A6E}" name="Altav_PV_EI" dataDxfId="132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76D3C127-2B47-4647-8C1C-D821CD5861DA}" name="Tabla21" displayName="Tabla21" ref="Q57:Q61" totalsRowShown="0" headerRowDxfId="131" dataDxfId="130">
  <autoFilter ref="Q57:Q61" xr:uid="{76D3C127-2B47-4647-8C1C-D821CD5861DA}"/>
  <tableColumns count="1">
    <tableColumn id="1" xr3:uid="{85443C5E-DEC7-4350-BE3A-AFECD2F4F2C6}" name="Altav_PV_NE" dataDxfId="129"/>
  </tableColumns>
  <tableStyleInfo name="TableStyleLight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64826368-AF1D-41C3-8B61-87681339F627}" name="Tabla1735" displayName="Tabla1735" ref="M69:M72" totalsRowShown="0" headerRowDxfId="128" dataDxfId="127">
  <autoFilter ref="M69:M72" xr:uid="{64826368-AF1D-41C3-8B61-87681339F627}"/>
  <tableColumns count="1">
    <tableColumn id="1" xr3:uid="{D92F999E-385A-45F3-874B-085E90987D98}" name="DELTA_PH_NOESTRUCTURAL" dataDxfId="126"/>
  </tableColumns>
  <tableStyleInfo name="TableStyleLight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3A3EC7D-E607-4264-B2C7-3E3A9265F028}" name="Tabla1537" displayName="Tabla1537" ref="M74:M77" totalsRowShown="0" headerRowDxfId="125" dataDxfId="124">
  <autoFilter ref="M74:M77" xr:uid="{23A3EC7D-E607-4264-B2C7-3E3A9265F028}"/>
  <tableColumns count="1">
    <tableColumn id="1" xr3:uid="{BF6FE8E9-86B0-418B-9967-958EF378C522}" name="AJ_PH_NOESTRUCTURAL" dataDxfId="123"/>
  </tableColumns>
  <tableStyleInfo name="TableStyleLight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10D86772-53F8-47B3-88B4-E27AB117B748}" name="Tabla539" displayName="Tabla539" ref="M80:M84" totalsRowShown="0" headerRowDxfId="122" dataDxfId="121">
  <autoFilter ref="M80:M84" xr:uid="{10D86772-53F8-47B3-88B4-E27AB117B748}"/>
  <tableColumns count="1">
    <tableColumn id="1" xr3:uid="{C0CFD277-00DE-45E6-B3A7-160002E61308}" name="Di_PH_NOESTRUCTURAL" dataDxfId="120"/>
  </tableColumns>
  <tableStyleInfo name="TableStyleLight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2815A402-458D-4025-9536-1B95743E584E}" name="Tabla640" displayName="Tabla640" ref="O80:O83" totalsRowShown="0" headerRowDxfId="119" dataDxfId="118">
  <autoFilter ref="O80:O83" xr:uid="{2815A402-458D-4025-9536-1B95743E584E}"/>
  <tableColumns count="1">
    <tableColumn id="1" xr3:uid="{CEAE5E26-4AB3-4D5F-85D7-DA0F1CED33CB}" name="Di_PV_EI" dataDxfId="117"/>
  </tableColumns>
  <tableStyleInfo name="TableStyleLight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FE1B914-8FE3-43FB-81E7-55E44C1C10BA}" name="Tabla545" displayName="Tabla545" ref="M87:M97" totalsRowShown="0" headerRowDxfId="116" dataDxfId="115">
  <autoFilter ref="M87:M97" xr:uid="{0FE1B914-8FE3-43FB-81E7-55E44C1C10BA}"/>
  <tableColumns count="1">
    <tableColumn id="1" xr3:uid="{FDDAB2AA-BF0C-4C54-AECF-38E00E67102E}" name="NORAL_PH_NOESTRUCTURAL" dataDxfId="114"/>
  </tableColumns>
  <tableStyleInfo name="TableStyleLight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4D6EA9D2-A559-44BF-A0F3-31DDF345DBEC}" name="Tabla646" displayName="Tabla646" ref="O87:O88" totalsRowShown="0" headerRowDxfId="113" dataDxfId="112">
  <autoFilter ref="O87:O88" xr:uid="{4D6EA9D2-A559-44BF-A0F3-31DDF345DBEC}"/>
  <tableColumns count="1">
    <tableColumn id="1" xr3:uid="{96A251A1-32F2-4A6B-AC28-F2514E9CDEED}" name="NORAL_M_NOESTRUCTURAL" dataDxfId="111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A6A3C4E-016E-4BE0-B08B-CC764224C355}" name="Tabla3" displayName="Tabla3" ref="M9:M12" totalsRowShown="0" headerRowDxfId="164" dataDxfId="163">
  <autoFilter ref="M9:M12" xr:uid="{5A6A3C4E-016E-4BE0-B08B-CC764224C355}"/>
  <tableColumns count="1">
    <tableColumn id="1" xr3:uid="{8059804C-6E5F-411F-98CA-04982B2982F9}" name="Tipo" dataDxfId="162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44E90F8B-972E-49A8-B14D-A7C186ACE32B}" name="Tabla747" displayName="Tabla747" ref="Q87:Q96" totalsRowShown="0" headerRowDxfId="110" dataDxfId="109">
  <autoFilter ref="Q87:Q96" xr:uid="{44E90F8B-972E-49A8-B14D-A7C186ACE32B}"/>
  <tableColumns count="1">
    <tableColumn id="1" xr3:uid="{C6A25C95-C332-4D46-8F48-4111EAAA98FB}" name="NORAL_PV_NE" dataDxfId="108"/>
  </tableColumns>
  <tableStyleInfo name="TableStyleLight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BFB5DF4A-DBED-4CE6-B719-86AEC2C4752B}" name="Tabla1551" displayName="Tabla1551" ref="M102:M103" totalsRowShown="0" headerRowDxfId="107" dataDxfId="106">
  <autoFilter ref="M102:M103" xr:uid="{BFB5DF4A-DBED-4CE6-B719-86AEC2C4752B}"/>
  <tableColumns count="1">
    <tableColumn id="1" xr3:uid="{D9A96B69-FE4B-4FE1-8BEB-A010285F8970}" name="TES_PH_NOESTRUCTURAL" dataDxfId="105"/>
  </tableColumns>
  <tableStyleInfo name="TableStyleLight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CA96A19D-71FC-4D1F-93AD-DC8A006C6A75}" name="Tabla1553" displayName="Tabla1553" ref="M106:M109" totalsRowShown="0" headerRowDxfId="104" dataDxfId="103">
  <autoFilter ref="M106:M109" xr:uid="{CA96A19D-71FC-4D1F-93AD-DC8A006C6A75}"/>
  <tableColumns count="1">
    <tableColumn id="1" xr3:uid="{6ACB4C62-7E20-466E-9AB0-02E6E5934367}" name="ES_PH_NOESTRUCTURAL" dataDxfId="102"/>
  </tableColumns>
  <tableStyleInfo name="TableStyleLight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3B066FBE-2A09-4A4B-A57A-6158F1D155C6}" name="Tabla155355" displayName="Tabla155355" ref="M111:M114" totalsRowShown="0" headerRowDxfId="101" dataDxfId="100">
  <autoFilter ref="M111:M114" xr:uid="{3B066FBE-2A09-4A4B-A57A-6158F1D155C6}"/>
  <tableColumns count="1">
    <tableColumn id="1" xr3:uid="{19B5078B-4F1A-4688-9C44-384DB02338C7}" name="F_PH_NOESTRUCTURAL" dataDxfId="99"/>
  </tableColumns>
  <tableStyleInfo name="TableStyleLight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70A73D5F-4FB7-4246-9CB5-AB8655451073}" name="Tabla15535557" displayName="Tabla15535557" ref="M121:M125" totalsRowShown="0" headerRowDxfId="98" dataDxfId="97">
  <autoFilter ref="M121:M125" xr:uid="{70A73D5F-4FB7-4246-9CB5-AB8655451073}"/>
  <tableColumns count="1">
    <tableColumn id="1" xr3:uid="{62539E7A-BFC1-4606-AAF2-EE23BE22C010}" name="AS_PH_NOESTRUCTURAL" dataDxfId="96"/>
  </tableColumns>
  <tableStyleInfo name="TableStyleLight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57AF950E-FD48-4063-8462-90B68DEDF307}" name="Tabla559" displayName="Tabla559" ref="M132:M140" totalsRowShown="0" headerRowDxfId="95" dataDxfId="94">
  <autoFilter ref="M132:M140" xr:uid="{57AF950E-FD48-4063-8462-90B68DEDF307}"/>
  <tableColumns count="1">
    <tableColumn id="1" xr3:uid="{AC093B3F-22E9-4C8A-B135-7A9CD33FDD15}" name="SC_PH_NE" dataDxfId="93"/>
  </tableColumns>
  <tableStyleInfo name="TableStyleLight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63D4E6C6-2130-45F8-87EF-0977B522D674}" name="Tabla660" displayName="Tabla660" ref="O132:O143" totalsRowShown="0" headerRowDxfId="92" dataDxfId="91">
  <autoFilter ref="O132:O143" xr:uid="{63D4E6C6-2130-45F8-87EF-0977B522D674}"/>
  <tableColumns count="1">
    <tableColumn id="1" xr3:uid="{941D1A36-FFA4-4CF3-8338-FF7BB226A14F}" name="SC_PV_EI" dataDxfId="90"/>
  </tableColumns>
  <tableStyleInfo name="TableStyleLight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22D2328C-DCB5-4467-A0C6-A499AB1DD637}" name="Tabla761" displayName="Tabla761" ref="Q132:Q136" totalsRowShown="0" headerRowDxfId="89" dataDxfId="88">
  <autoFilter ref="Q132:Q136" xr:uid="{22D2328C-DCB5-4467-A0C6-A499AB1DD637}"/>
  <tableColumns count="1">
    <tableColumn id="1" xr3:uid="{EA9C3A3C-20BD-42B4-8BAE-C69AB0879822}" name="SC_PV_NE" dataDxfId="87"/>
  </tableColumns>
  <tableStyleInfo name="TableStyleLight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7D57DC27-8A09-4777-8657-30C239B980AC}" name="Tabla666" displayName="Tabla666" ref="O146:O151" totalsRowShown="0" headerRowDxfId="86" dataDxfId="85">
  <autoFilter ref="O146:O151" xr:uid="{7D57DC27-8A09-4777-8657-30C239B980AC}"/>
  <tableColumns count="1">
    <tableColumn id="1" xr3:uid="{DB1E3A1A-5388-4CB1-8DD4-09216CD0B55F}" name="SJ_PV_EI" dataDxfId="84"/>
  </tableColumns>
  <tableStyleInfo name="TableStyleLight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A0B399C8-6F0C-4E06-A9B6-4DA8F8202534}" name="Tabla767" displayName="Tabla767" ref="Q146:Q149" totalsRowShown="0" headerRowDxfId="83" dataDxfId="82">
  <autoFilter ref="Q146:Q149" xr:uid="{A0B399C8-6F0C-4E06-A9B6-4DA8F8202534}"/>
  <tableColumns count="1">
    <tableColumn id="1" xr3:uid="{4A9DB24E-C7E1-40BC-A932-BA19BA25F5F2}" name="SJ_PV_NE" dataDxfId="81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74FD22-17BF-4F3B-ADD8-0A1406519E0A}" name="Tabla4" displayName="Tabla4" ref="M15:M17" totalsRowShown="0" headerRowDxfId="161" dataDxfId="160">
  <autoFilter ref="M15:M17" xr:uid="{6174FD22-17BF-4F3B-ADD8-0A1406519E0A}"/>
  <tableColumns count="1">
    <tableColumn id="1" xr3:uid="{F17EABB9-00D8-4DF0-9518-5403DF15F228}" name="Clasificación" dataDxfId="159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211B3C2B-A370-47AD-961A-32CAC180C71E}" name="Tabla153771" displayName="Tabla153771" ref="M157:M160" totalsRowShown="0" headerRowDxfId="80" dataDxfId="79">
  <autoFilter ref="M157:M160" xr:uid="{211B3C2B-A370-47AD-961A-32CAC180C71E}"/>
  <tableColumns count="1">
    <tableColumn id="1" xr3:uid="{C2CA19EE-FB6C-4FA9-AD45-9D613EB6C931}" name="SCE_PH_NE" dataDxfId="78"/>
  </tableColumns>
  <tableStyleInfo name="TableStyleLight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B3F165BE-729D-42F0-873C-346D49D2CCD2}" name="Tabla565" displayName="Tabla565" ref="M146:M151" totalsRowShown="0" headerRowDxfId="77" dataDxfId="76">
  <autoFilter ref="M146:M151" xr:uid="{B3F165BE-729D-42F0-873C-346D49D2CCD2}"/>
  <tableColumns count="1">
    <tableColumn id="1" xr3:uid="{A233A27B-CAC2-408E-9B72-21300EC7768D}" name="SJ_PH_NE" dataDxfId="75"/>
  </tableColumns>
  <tableStyleInfo name="TableStyleLight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4BC24825-C323-4B14-90C8-8594B852101F}" name="Tabla76173" displayName="Tabla76173" ref="O121:O124" totalsRowShown="0" headerRowDxfId="74" dataDxfId="73">
  <autoFilter ref="O121:O124" xr:uid="{4BC24825-C323-4B14-90C8-8594B852101F}"/>
  <tableColumns count="1">
    <tableColumn id="1" xr3:uid="{DD6CD938-D56B-47BD-AEB6-7260CAC4C9D0}" name="AS_PV_NE" dataDxfId="72"/>
  </tableColumns>
  <tableStyleInfo name="TableStyleLight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29189831-55A0-4E2D-BDF3-2BE592D1CC87}" name="Tabla76" displayName="Tabla76" ref="O7:O9" totalsRowShown="0" headerRowDxfId="71" dataDxfId="70">
  <autoFilter ref="O7:O9" xr:uid="{29189831-55A0-4E2D-BDF3-2BE592D1CC87}"/>
  <tableColumns count="1">
    <tableColumn id="1" xr3:uid="{429E671A-46F4-4B91-A526-E86D263BACCC}" name="ALCARRAZA" dataDxfId="69"/>
  </tableColumns>
  <tableStyleInfo name="TableStyleLight1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914DDD5C-CF6B-4CFB-B0FF-17C121B9E5EB}" name="Tabla77" displayName="Tabla77" ref="P7:P9" totalsRowShown="0" headerRowDxfId="68" dataDxfId="67">
  <autoFilter ref="P7:P9" xr:uid="{914DDD5C-CF6B-4CFB-B0FF-17C121B9E5EB}"/>
  <tableColumns count="1">
    <tableColumn id="1" xr3:uid="{4DFD0D06-92E3-48A8-980F-B423F00BA215}" name="BUENAVISTA" dataDxfId="66"/>
  </tableColumns>
  <tableStyleInfo name="TableStyleLight1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D669BE2-E3F0-4772-B053-8FB15C139514}" name="Tabla78" displayName="Tabla78" ref="Q7:Q8" totalsRowShown="0" headerRowDxfId="65" dataDxfId="64">
  <autoFilter ref="Q7:Q8" xr:uid="{0D669BE2-E3F0-4772-B053-8FB15C139514}"/>
  <tableColumns count="1">
    <tableColumn id="1" xr3:uid="{A06185BD-4227-428F-AC59-C07C7418995D}" name="SANTAMARÍA" dataDxfId="63"/>
  </tableColumns>
  <tableStyleInfo name="TableStyleLight1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E8C761F1-B80E-4D11-95EB-604FC10E1861}" name="Tabla79" displayName="Tabla79" ref="R7:R8" totalsRowShown="0" headerRowDxfId="62" dataDxfId="61">
  <autoFilter ref="R7:R8" xr:uid="{E8C761F1-B80E-4D11-95EB-604FC10E1861}"/>
  <tableColumns count="1">
    <tableColumn id="1" xr3:uid="{7BFC207B-B7B6-4DB8-ACDB-5F88CA11B5FB}" name="SANTARITA" dataDxfId="60"/>
  </tableColumns>
  <tableStyleInfo name="TableStyleLight1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8C08CDD7-CCF1-49F8-A0BC-FED9DA3D8B46}" name="Tabla80" displayName="Tabla80" ref="S7:S9" totalsRowShown="0" headerRowDxfId="59" dataDxfId="58">
  <autoFilter ref="S7:S9" xr:uid="{8C08CDD7-CCF1-49F8-A0BC-FED9DA3D8B46}"/>
  <tableColumns count="1">
    <tableColumn id="1" xr3:uid="{F0AE2F2D-4A45-491A-8678-0D83E8ACD845}" name="ALTAVISTA" dataDxfId="57"/>
  </tableColumns>
  <tableStyleInfo name="TableStyleLight1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B436DA74-9E1C-4479-B8D1-E1D821C00DC4}" name="Tabla81" displayName="Tabla81" ref="T7:T8" totalsRowShown="0" headerRowDxfId="56" dataDxfId="55">
  <autoFilter ref="T7:T8" xr:uid="{B436DA74-9E1C-4479-B8D1-E1D821C00DC4}"/>
  <tableColumns count="1">
    <tableColumn id="1" xr3:uid="{6C847A13-4E08-4E18-8C1B-A8585DBA6310}" name="DELTA" dataDxfId="54"/>
  </tableColumns>
  <tableStyleInfo name="TableStyleLight1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87D64D36-B21C-4FA6-A5A6-954F055FD3BC}" name="Tabla82" displayName="Tabla82" ref="U7:U8" totalsRowShown="0" headerRowDxfId="53" dataDxfId="52">
  <autoFilter ref="U7:U8" xr:uid="{87D64D36-B21C-4FA6-A5A6-954F055FD3BC}"/>
  <tableColumns count="1">
    <tableColumn id="1" xr3:uid="{AC83E1DF-4BF1-4BC4-9F38-2F3771F1F168}" name="AJIZAL" dataDxfId="51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DE9C153-144A-4FA9-B74E-67165BF54E79}" name="Tabla5" displayName="Tabla5" ref="M20:M26" totalsRowShown="0" headerRowDxfId="158" dataDxfId="157">
  <autoFilter ref="M20:M26" xr:uid="{DDE9C153-144A-4FA9-B74E-67165BF54E79}"/>
  <tableColumns count="1">
    <tableColumn id="1" xr3:uid="{9132517B-996B-43CF-B414-63315D66077A}" name="ALCARRAZA_PH_NOESTRUCTURAL" dataDxfId="156"/>
  </tableColumns>
  <tableStyleInfo name="TableStyleLight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1912FF9A-A577-4F25-9F01-A89838C85549}" name="Tabla83" displayName="Tabla83" ref="V7:V9" totalsRowShown="0" headerRowDxfId="50" dataDxfId="49">
  <autoFilter ref="V7:V9" xr:uid="{1912FF9A-A577-4F25-9F01-A89838C85549}"/>
  <tableColumns count="1">
    <tableColumn id="1" xr3:uid="{99CF437B-7E57-49C2-A4FD-9C2652F5D3C1}" name="DIAMANTE" dataDxfId="48"/>
  </tableColumns>
  <tableStyleInfo name="TableStyleLight1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71C578DB-C25D-4362-8B95-A8B36750827F}" name="Tabla84" displayName="Tabla84" ref="W7:W10" totalsRowShown="0" headerRowDxfId="47" dataDxfId="46">
  <autoFilter ref="W7:W10" xr:uid="{71C578DB-C25D-4362-8B95-A8B36750827F}"/>
  <tableColumns count="1">
    <tableColumn id="1" xr3:uid="{29A4C53D-8676-480F-90FD-2A18F458872B}" name="NORAL " dataDxfId="45"/>
  </tableColumns>
  <tableStyleInfo name="TableStyleLight1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A312CA59-0220-487D-A6A5-35B43C78C575}" name="Tabla85" displayName="Tabla85" ref="X7:X8" totalsRowShown="0" headerRowDxfId="44" dataDxfId="43">
  <autoFilter ref="X7:X8" xr:uid="{A312CA59-0220-487D-A6A5-35B43C78C575}"/>
  <tableColumns count="1">
    <tableColumn id="1" xr3:uid="{B30DA267-09C8-4B4C-ABC5-F8CF87AADBA1}" name="TESORO" dataDxfId="42"/>
  </tableColumns>
  <tableStyleInfo name="TableStyleLight14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DC8CDE41-2937-4F50-BBE0-2253B78C292D}" name="Tabla86" displayName="Tabla86" ref="Y7:Y8" totalsRowShown="0" headerRowDxfId="41" dataDxfId="40">
  <autoFilter ref="Y7:Y8" xr:uid="{DC8CDE41-2937-4F50-BBE0-2253B78C292D}"/>
  <tableColumns count="1">
    <tableColumn id="1" xr3:uid="{3EBE8E4E-02C6-4A70-819A-1EEB58E7DED8}" name="ESPERANZA" dataDxfId="39"/>
  </tableColumns>
  <tableStyleInfo name="TableStyleLight14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FE66364-218A-412C-95D5-6C4102FED516}" name="Tabla87" displayName="Tabla87" ref="Z7:Z8" totalsRowShown="0" headerRowDxfId="38" dataDxfId="37">
  <autoFilter ref="Z7:Z8" xr:uid="{0FE66364-218A-412C-95D5-6C4102FED516}"/>
  <tableColumns count="1">
    <tableColumn id="1" xr3:uid="{2AA66DAF-63C1-4DC8-855A-2B9D6731B84E}" name="FERRERÍA" dataDxfId="36"/>
  </tableColumns>
  <tableStyleInfo name="TableStyleLight14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F6ED955A-409A-460D-A5AF-7A0608FFBBDD}" name="Tabla88" displayName="Tabla88" ref="AA7:AA9" totalsRowShown="0" headerRowDxfId="35" dataDxfId="34">
  <autoFilter ref="AA7:AA9" xr:uid="{F6ED955A-409A-460D-A5AF-7A0608FFBBDD}"/>
  <tableColumns count="1">
    <tableColumn id="1" xr3:uid="{6CBAE294-1FE3-4F77-A11E-6C9221EF17EE}" name="LADRILLEROSASOCIADOS" dataDxfId="33"/>
  </tableColumns>
  <tableStyleInfo name="TableStyleLight1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6D4C88D8-3A38-473F-870A-3DB4516A4EDB}" name="Tabla89" displayName="Tabla89" ref="AB7:AB9" totalsRowShown="0" headerRowDxfId="32" dataDxfId="31">
  <autoFilter ref="AB7:AB9" xr:uid="{6D4C88D8-3A38-473F-870A-3DB4516A4EDB}"/>
  <tableColumns count="1">
    <tableColumn id="1" xr3:uid="{6A824CCA-42FB-4B97-81ED-3BD7E14FC677}" name="SANCRISTÓBAL" dataDxfId="30"/>
  </tableColumns>
  <tableStyleInfo name="TableStyleLight1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AFD8045E-79EF-4B82-81FD-606332FE7473}" name="Tabla90" displayName="Tabla90" ref="AC7:AC9" totalsRowShown="0" headerRowDxfId="29" dataDxfId="28">
  <autoFilter ref="AC7:AC9" xr:uid="{AFD8045E-79EF-4B82-81FD-606332FE7473}"/>
  <tableColumns count="1">
    <tableColumn id="1" xr3:uid="{ADA87C55-7B05-460A-A79F-F86E569EFF26}" name="TEJARSANJOSÉ" dataDxfId="27"/>
  </tableColumns>
  <tableStyleInfo name="TableStyleLight1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D6842B31-808B-4B6E-9C53-694E6E4E9B14}" name="Tabla91" displayName="Tabla91" ref="AD7:AD8" totalsRowShown="0" headerRowDxfId="26" dataDxfId="24" headerRowBorderDxfId="25">
  <autoFilter ref="AD7:AD8" xr:uid="{D6842B31-808B-4B6E-9C53-694E6E4E9B14}"/>
  <tableColumns count="1">
    <tableColumn id="1" xr3:uid="{BBFC9083-E1C2-4F80-9C3C-1E4345D8DF6E}" name="TEJARSANTACECILIA" dataDxfId="23"/>
  </tableColumns>
  <tableStyleInfo name="TableStyleLight14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F38E76ED-BBEF-4503-8BAC-81F165123F7E}" name="Tabla92" displayName="Tabla92" ref="O11:O12" totalsRowShown="0" headerRowDxfId="22" dataDxfId="21">
  <autoFilter ref="O11:O12" xr:uid="{F38E76ED-BBEF-4503-8BAC-81F165123F7E}"/>
  <tableColumns count="1">
    <tableColumn id="1" xr3:uid="{3D6F900C-9F0A-44F0-88A2-C0B657D975E6}" name="PH" dataDxfId="20"/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595BD46-611E-42E4-AF1D-F9E57343C336}" name="Tabla6" displayName="Tabla6" ref="O20:O23" totalsRowShown="0" headerRowDxfId="155" dataDxfId="154">
  <autoFilter ref="O20:O23" xr:uid="{5595BD46-611E-42E4-AF1D-F9E57343C336}"/>
  <tableColumns count="1">
    <tableColumn id="1" xr3:uid="{44D1CD69-4E36-4216-A674-8AF1621003B1}" name="AlCARRAZA_PV_EI" dataDxfId="153"/>
  </tableColumns>
  <tableStyleInfo name="TableStyleLight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6CF7C475-270C-4CFD-BBF2-8D5935411B70}" name="Tabla93" displayName="Tabla93" ref="P11:P13" totalsRowShown="0" headerRowDxfId="19" dataDxfId="18">
  <autoFilter ref="P11:P13" xr:uid="{6CF7C475-270C-4CFD-BBF2-8D5935411B70}"/>
  <tableColumns count="1">
    <tableColumn id="1" xr3:uid="{60E15332-AEB5-48A2-AB45-C1F96DF47AE5}" name="PV" dataDxfId="17"/>
  </tableColumns>
  <tableStyleInfo name="TableStyleMedium3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C3DFBD8A-314F-4F7C-A657-25108857A126}" name="Tabla94" displayName="Tabla94" ref="R11:R12" totalsRowShown="0" headerRowDxfId="16" dataDxfId="15">
  <autoFilter ref="R11:R12" xr:uid="{C3DFBD8A-314F-4F7C-A657-25108857A126}"/>
  <tableColumns count="1">
    <tableColumn id="1" xr3:uid="{30A43227-62A2-4F3A-9B41-9450DDA6AB24}" name="M" dataDxfId="14"/>
  </tableColumns>
  <tableStyleInfo name="TableStyleMedium3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C00254C-03D5-4043-A3B9-E120673EEB47}" name="Tabla9" displayName="Tabla9" ref="R15:R17" totalsRowShown="0" headerRowDxfId="13" dataDxfId="12">
  <autoFilter ref="R15:R17" xr:uid="{EC00254C-03D5-4043-A3B9-E120673EEB47}"/>
  <tableColumns count="1">
    <tableColumn id="1" xr3:uid="{27EAE5C6-8A97-42AD-884A-7112F702B251}" name="Opción" dataDxfId="11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9F59DDE-4328-450A-ACFD-9CCC3DC84FD7}" name="DATOS" displayName="DATOS" ref="C3:L148" totalsRowShown="0" headerRowDxfId="10" dataDxfId="9">
  <autoFilter ref="C3:L148" xr:uid="{A9F59DDE-4328-450A-ACFD-9CCC3DC84FD7}"/>
  <tableColumns count="10">
    <tableColumn id="9" xr3:uid="{7C4DA713-3396-4BE2-B30E-0F6AF3E8334C}" name="concatenado" dataDxfId="8">
      <calculatedColumnFormula>+CONCATENATE(DATOS[[#This Row],[Ladrillera]]," ",DATOS[[#This Row],[Tipo ]]," ",DATOS[[#This Row],[Clasificación]]," ",DATOS[[#This Row],[Unidad]],)</calculatedColumnFormula>
    </tableColumn>
    <tableColumn id="1" xr3:uid="{E12F31AD-DB05-4954-953A-73CDF0531938}" name="Ladrillera" dataDxfId="7"/>
    <tableColumn id="2" xr3:uid="{AE1A9717-D758-4177-8320-AC43136AC082}" name="Tipo " dataDxfId="6"/>
    <tableColumn id="3" xr3:uid="{1740DA15-1585-45EB-BCAE-6948931EEF13}" name="Clasificación" dataDxfId="5"/>
    <tableColumn id="4" xr3:uid="{C6BA5C3F-4B8D-4ECE-AAE1-BBE52E7EEB19}" name="Unidad" dataDxfId="4"/>
    <tableColumn id="5" xr3:uid="{14E949A9-DE20-4AEC-884C-1F95EDA0BA3A}" name="Ancho Z" dataDxfId="3"/>
    <tableColumn id="6" xr3:uid="{A93E6834-8F5B-4771-B100-8B8BD16F2AC1}" name="Alto Y" dataDxfId="2"/>
    <tableColumn id="7" xr3:uid="{090D18D6-22BD-40EB-AF81-6BAD99A34497}" name="Largo" dataDxfId="1"/>
    <tableColumn id="8" xr3:uid="{4CCE3582-A436-4234-ACF2-0EBD0B44166D}" name="Peso unidad (kg)"/>
    <tableColumn id="10" xr3:uid="{6F65B34C-49D2-4574-A1A2-657DD20CDAE5}" name="%área de vacíos" dataDxfId="0"/>
  </tableColumns>
  <tableStyleInfo name="TableStyleLight1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6D1AFAB-8153-46BF-BE0F-236A45510558}" name="Tabla7" displayName="Tabla7" ref="Q20:Q23" totalsRowShown="0" headerRowDxfId="152" dataDxfId="151">
  <autoFilter ref="Q20:Q23" xr:uid="{E6D1AFAB-8153-46BF-BE0F-236A45510558}"/>
  <tableColumns count="1">
    <tableColumn id="1" xr3:uid="{374CE07E-2DDB-45DD-A4FB-10DB13B562FC}" name="ALCARRAZA_PV_NE" dataDxfId="15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F130B3D-4407-448C-A4C7-244CAE41D42D}" name="Tabla11" displayName="Tabla11" ref="M31:M38" totalsRowShown="0" headerRowDxfId="149" dataDxfId="148">
  <autoFilter ref="M31:M38" xr:uid="{CF130B3D-4407-448C-A4C7-244CAE41D42D}"/>
  <tableColumns count="1">
    <tableColumn id="1" xr3:uid="{929F0C4A-B2AC-4394-A5CD-A779815485C6}" name="BUENA-VISTA_PH_NOESTRUCTURAL" dataDxfId="147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20DBA70-D07F-4489-B49E-699945AC5F57}" name="Tabla13" displayName="Tabla13" ref="O31:O37" totalsRowShown="0" headerRowDxfId="146" dataDxfId="145">
  <autoFilter ref="O31:O37" xr:uid="{620DBA70-D07F-4489-B49E-699945AC5F57}"/>
  <tableColumns count="1">
    <tableColumn id="1" xr3:uid="{06565BE5-3BAC-4599-95DE-AE0D59513F89}" name="BUENA-VISTA_PV_EI" dataDxfId="144"/>
  </tableColumns>
  <tableStyleInfo name="TableStyleLight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EE25B01-C1EE-4EF0-9D1F-01A4CD4A167A}" name="Tabla15" displayName="Tabla15" ref="M45:M48" totalsRowShown="0" headerRowDxfId="143" dataDxfId="142">
  <autoFilter ref="M45:M48" xr:uid="{6EE25B01-C1EE-4EF0-9D1F-01A4CD4A167A}"/>
  <tableColumns count="1">
    <tableColumn id="1" xr3:uid="{419DAC81-5118-4A20-B4AA-A6BE0804DDF2}" name="SM_PH_NOESTRUCTURAL" dataDxfId="141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3" Type="http://schemas.openxmlformats.org/officeDocument/2006/relationships/table" Target="../tables/table1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47" Type="http://schemas.openxmlformats.org/officeDocument/2006/relationships/table" Target="../tables/table45.xml"/><Relationship Id="rId50" Type="http://schemas.openxmlformats.org/officeDocument/2006/relationships/table" Target="../tables/table48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Relationship Id="rId46" Type="http://schemas.openxmlformats.org/officeDocument/2006/relationships/table" Target="../tables/table44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54" Type="http://schemas.openxmlformats.org/officeDocument/2006/relationships/table" Target="../tables/table52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45" Type="http://schemas.openxmlformats.org/officeDocument/2006/relationships/table" Target="../tables/table43.xml"/><Relationship Id="rId53" Type="http://schemas.openxmlformats.org/officeDocument/2006/relationships/table" Target="../tables/table51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49" Type="http://schemas.openxmlformats.org/officeDocument/2006/relationships/table" Target="../tables/table47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4" Type="http://schemas.openxmlformats.org/officeDocument/2006/relationships/table" Target="../tables/table42.xml"/><Relationship Id="rId52" Type="http://schemas.openxmlformats.org/officeDocument/2006/relationships/table" Target="../tables/table50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43" Type="http://schemas.openxmlformats.org/officeDocument/2006/relationships/table" Target="../tables/table41.xml"/><Relationship Id="rId48" Type="http://schemas.openxmlformats.org/officeDocument/2006/relationships/table" Target="../tables/table46.xml"/><Relationship Id="rId8" Type="http://schemas.openxmlformats.org/officeDocument/2006/relationships/table" Target="../tables/table6.xml"/><Relationship Id="rId51" Type="http://schemas.openxmlformats.org/officeDocument/2006/relationships/table" Target="../tables/table4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C627E-5EED-4338-8D6A-699109224D69}">
  <sheetPr>
    <pageSetUpPr autoPageBreaks="0"/>
  </sheetPr>
  <dimension ref="B1:AG160"/>
  <sheetViews>
    <sheetView tabSelected="1" zoomScale="80" zoomScaleNormal="80" workbookViewId="0">
      <selection activeCell="H10" sqref="H10:I10"/>
    </sheetView>
  </sheetViews>
  <sheetFormatPr baseColWidth="10" defaultRowHeight="15" x14ac:dyDescent="0.25"/>
  <cols>
    <col min="1" max="1" width="11.42578125" style="4"/>
    <col min="2" max="2" width="23" style="4" customWidth="1"/>
    <col min="3" max="3" width="25.140625" style="4" customWidth="1"/>
    <col min="4" max="4" width="15.28515625" style="4" customWidth="1"/>
    <col min="5" max="5" width="26.5703125" style="4" customWidth="1"/>
    <col min="6" max="6" width="27.85546875" style="4" customWidth="1"/>
    <col min="7" max="7" width="27.7109375" style="4" customWidth="1"/>
    <col min="8" max="8" width="23.42578125" style="4" customWidth="1"/>
    <col min="9" max="9" width="25.42578125" style="4" customWidth="1"/>
    <col min="10" max="10" width="14.5703125" style="4" hidden="1" customWidth="1"/>
    <col min="11" max="11" width="9.140625" style="4" hidden="1" customWidth="1"/>
    <col min="12" max="12" width="12.42578125" style="4" hidden="1" customWidth="1"/>
    <col min="13" max="13" width="12.7109375" style="4" hidden="1" customWidth="1"/>
    <col min="14" max="14" width="17.42578125" style="4" hidden="1" customWidth="1"/>
    <col min="15" max="15" width="10.42578125" style="4" hidden="1" customWidth="1"/>
    <col min="16" max="16" width="10.5703125" style="4" hidden="1" customWidth="1"/>
    <col min="17" max="17" width="15.5703125" style="4" hidden="1" customWidth="1"/>
    <col min="18" max="18" width="18.28515625" style="4" hidden="1" customWidth="1"/>
    <col min="19" max="19" width="13.28515625" style="4" hidden="1" customWidth="1"/>
    <col min="20" max="20" width="14.85546875" style="4" hidden="1" customWidth="1"/>
    <col min="21" max="21" width="11.5703125" style="4" hidden="1" customWidth="1"/>
    <col min="22" max="22" width="12.85546875" style="4" hidden="1" customWidth="1"/>
    <col min="23" max="23" width="8.5703125" style="4" hidden="1" customWidth="1"/>
    <col min="24" max="24" width="14" style="4" hidden="1" customWidth="1"/>
    <col min="25" max="25" width="12.85546875" style="4" hidden="1" customWidth="1"/>
    <col min="26" max="26" width="14.140625" style="4" hidden="1" customWidth="1"/>
    <col min="27" max="27" width="13.42578125" style="4" hidden="1" customWidth="1"/>
    <col min="28" max="28" width="10.5703125" style="4" hidden="1" customWidth="1"/>
    <col min="29" max="29" width="12.85546875" style="4" hidden="1" customWidth="1"/>
    <col min="30" max="30" width="7.42578125" style="4" hidden="1" customWidth="1"/>
    <col min="31" max="31" width="19" style="4" hidden="1" customWidth="1"/>
    <col min="32" max="32" width="17.5703125" style="4" customWidth="1"/>
    <col min="33" max="33" width="24.42578125" style="4" hidden="1" customWidth="1"/>
    <col min="34" max="34" width="7.42578125" style="4" customWidth="1"/>
    <col min="35" max="35" width="8.28515625" style="4" customWidth="1"/>
    <col min="36" max="36" width="19.140625" style="4" customWidth="1"/>
    <col min="37" max="16384" width="11.42578125" style="4"/>
  </cols>
  <sheetData>
    <row r="1" spans="2:33" ht="15.75" thickBot="1" x14ac:dyDescent="0.3"/>
    <row r="2" spans="2:33" ht="30.75" thickBot="1" x14ac:dyDescent="0.3">
      <c r="C2" s="61" t="s">
        <v>3</v>
      </c>
    </row>
    <row r="3" spans="2:33" ht="15.75" thickBot="1" x14ac:dyDescent="0.3">
      <c r="C3" s="30" t="str">
        <f>CONCATENATE(C4," ",C5," ",C6," ",C7)</f>
        <v>ALCARRAZA PH NOESTRUCTURAL 8X23X80</v>
      </c>
      <c r="M3" s="4" t="s">
        <v>165</v>
      </c>
    </row>
    <row r="4" spans="2:33" ht="15" customHeight="1" thickBot="1" x14ac:dyDescent="0.3">
      <c r="B4" s="58" t="s">
        <v>0</v>
      </c>
      <c r="C4" s="55" t="s">
        <v>10</v>
      </c>
      <c r="D4" s="1"/>
    </row>
    <row r="5" spans="2:33" x14ac:dyDescent="0.25">
      <c r="B5" s="59" t="s">
        <v>20</v>
      </c>
      <c r="C5" s="56" t="s">
        <v>14</v>
      </c>
      <c r="D5" s="1"/>
      <c r="E5" s="71" t="s">
        <v>70</v>
      </c>
      <c r="F5" s="72"/>
      <c r="G5" s="73"/>
      <c r="J5" s="4">
        <f>10/1000</f>
        <v>0.01</v>
      </c>
    </row>
    <row r="6" spans="2:33" x14ac:dyDescent="0.25">
      <c r="B6" s="59" t="s">
        <v>11</v>
      </c>
      <c r="C6" s="56" t="s">
        <v>51</v>
      </c>
      <c r="D6" s="1"/>
      <c r="E6" s="33" t="s">
        <v>69</v>
      </c>
      <c r="F6" s="34" t="s">
        <v>71</v>
      </c>
      <c r="G6" s="35" t="s">
        <v>72</v>
      </c>
      <c r="J6" s="4">
        <f>+J5/2</f>
        <v>5.0000000000000001E-3</v>
      </c>
    </row>
    <row r="7" spans="2:33" ht="15.75" thickBot="1" x14ac:dyDescent="0.3">
      <c r="B7" s="60" t="s">
        <v>66</v>
      </c>
      <c r="C7" s="57" t="s">
        <v>161</v>
      </c>
      <c r="D7" s="1"/>
      <c r="E7" s="45" t="str">
        <f>IFERROR(VLOOKUP(C3,DATOS[],6,FALSE),"Completar la información")</f>
        <v>Completar la información</v>
      </c>
      <c r="F7" s="46" t="str">
        <f>IFERROR(VLOOKUP(C3,DATOS[],7,FALSE),"Completar la información")</f>
        <v>Completar la información</v>
      </c>
      <c r="G7" s="47" t="str">
        <f>IFERROR(VLOOKUP(C3,DATOS[],8,FALSE),"Completar la información")</f>
        <v>Completar la información</v>
      </c>
      <c r="O7" s="4" t="s">
        <v>10</v>
      </c>
      <c r="P7" s="4" t="s">
        <v>35</v>
      </c>
      <c r="Q7" s="4" t="s">
        <v>36</v>
      </c>
      <c r="R7" s="4" t="s">
        <v>37</v>
      </c>
      <c r="S7" s="4" t="s">
        <v>7</v>
      </c>
      <c r="T7" s="4" t="s">
        <v>8</v>
      </c>
      <c r="U7" s="4" t="s">
        <v>38</v>
      </c>
      <c r="V7" s="4" t="s">
        <v>39</v>
      </c>
      <c r="W7" s="4" t="s">
        <v>40</v>
      </c>
      <c r="X7" s="4" t="s">
        <v>41</v>
      </c>
      <c r="Y7" s="4" t="s">
        <v>42</v>
      </c>
      <c r="Z7" s="4" t="s">
        <v>43</v>
      </c>
      <c r="AA7" s="4" t="s">
        <v>45</v>
      </c>
      <c r="AB7" s="4" t="s">
        <v>48</v>
      </c>
      <c r="AC7" s="4" t="s">
        <v>46</v>
      </c>
      <c r="AD7" s="5" t="s">
        <v>47</v>
      </c>
    </row>
    <row r="8" spans="2:33" ht="15.75" thickBot="1" x14ac:dyDescent="0.3">
      <c r="B8" s="6"/>
      <c r="C8" s="1"/>
      <c r="D8" s="1"/>
      <c r="E8" s="1"/>
      <c r="F8" s="1"/>
      <c r="G8" s="1"/>
      <c r="O8" s="4" t="s">
        <v>14</v>
      </c>
      <c r="P8" s="4" t="s">
        <v>14</v>
      </c>
      <c r="Q8" s="4" t="s">
        <v>14</v>
      </c>
      <c r="R8" s="4" t="s">
        <v>14</v>
      </c>
      <c r="S8" s="4" t="s">
        <v>14</v>
      </c>
      <c r="T8" s="4" t="s">
        <v>14</v>
      </c>
      <c r="U8" s="4" t="s">
        <v>14</v>
      </c>
      <c r="V8" s="4" t="s">
        <v>14</v>
      </c>
      <c r="W8" s="4" t="s">
        <v>14</v>
      </c>
      <c r="X8" s="4" t="s">
        <v>14</v>
      </c>
      <c r="Y8" s="4" t="s">
        <v>14</v>
      </c>
      <c r="Z8" s="4" t="s">
        <v>14</v>
      </c>
      <c r="AA8" s="4" t="s">
        <v>14</v>
      </c>
      <c r="AB8" s="4" t="s">
        <v>14</v>
      </c>
      <c r="AC8" s="4" t="s">
        <v>14</v>
      </c>
      <c r="AD8" s="4" t="s">
        <v>14</v>
      </c>
    </row>
    <row r="9" spans="2:33" ht="17.25" customHeight="1" thickBot="1" x14ac:dyDescent="0.3">
      <c r="B9" s="76" t="s">
        <v>2</v>
      </c>
      <c r="C9" s="77"/>
      <c r="D9" s="1"/>
      <c r="E9" s="52" t="s">
        <v>73</v>
      </c>
      <c r="F9" s="53" t="str">
        <f>IFERROR(VLOOKUP(C3,DATOS[],9,FALSE),"Completar la información")</f>
        <v>Completar la información</v>
      </c>
      <c r="G9" s="1"/>
      <c r="H9" s="74" t="s">
        <v>206</v>
      </c>
      <c r="I9" s="75"/>
      <c r="M9" s="4" t="s">
        <v>20</v>
      </c>
      <c r="O9" s="4" t="s">
        <v>13</v>
      </c>
      <c r="P9" s="4" t="s">
        <v>13</v>
      </c>
      <c r="S9" s="4" t="s">
        <v>13</v>
      </c>
      <c r="V9" s="4" t="s">
        <v>13</v>
      </c>
      <c r="W9" s="4" t="s">
        <v>13</v>
      </c>
      <c r="AA9" s="4" t="s">
        <v>13</v>
      </c>
      <c r="AB9" s="4" t="s">
        <v>13</v>
      </c>
      <c r="AC9" s="4" t="s">
        <v>13</v>
      </c>
      <c r="AG9" s="4" t="s">
        <v>207</v>
      </c>
    </row>
    <row r="10" spans="2:33" ht="24" customHeight="1" thickBot="1" x14ac:dyDescent="0.3">
      <c r="B10" s="9" t="s">
        <v>67</v>
      </c>
      <c r="C10" s="62">
        <v>10</v>
      </c>
      <c r="D10" s="29"/>
      <c r="G10" s="1"/>
      <c r="H10" s="69" t="s">
        <v>208</v>
      </c>
      <c r="I10" s="70"/>
      <c r="J10" s="4" t="s">
        <v>21</v>
      </c>
      <c r="M10" s="4" t="s">
        <v>14</v>
      </c>
      <c r="W10" s="4" t="s">
        <v>12</v>
      </c>
      <c r="AG10" s="4" t="s">
        <v>208</v>
      </c>
    </row>
    <row r="11" spans="2:33" ht="28.5" customHeight="1" thickBot="1" x14ac:dyDescent="0.3">
      <c r="B11" s="8" t="s">
        <v>68</v>
      </c>
      <c r="C11" s="63">
        <v>10</v>
      </c>
      <c r="D11" s="1"/>
      <c r="E11" s="52" t="s">
        <v>180</v>
      </c>
      <c r="F11" s="54">
        <v>10</v>
      </c>
      <c r="G11" s="1"/>
      <c r="J11" s="4" t="s">
        <v>10</v>
      </c>
      <c r="M11" s="4" t="s">
        <v>13</v>
      </c>
      <c r="O11" s="4" t="s">
        <v>14</v>
      </c>
      <c r="P11" s="4" t="s">
        <v>13</v>
      </c>
      <c r="R11" s="4" t="s">
        <v>12</v>
      </c>
    </row>
    <row r="12" spans="2:33" ht="27.75" customHeight="1" thickBot="1" x14ac:dyDescent="0.3">
      <c r="B12" s="1"/>
      <c r="C12" s="1"/>
      <c r="D12" s="1"/>
      <c r="H12" s="44" t="s">
        <v>204</v>
      </c>
      <c r="I12" s="66"/>
      <c r="J12" s="4" t="s">
        <v>169</v>
      </c>
      <c r="M12" s="4" t="s">
        <v>12</v>
      </c>
      <c r="O12" s="4" t="s">
        <v>51</v>
      </c>
      <c r="P12" s="4" t="s">
        <v>51</v>
      </c>
      <c r="R12" s="4" t="s">
        <v>51</v>
      </c>
    </row>
    <row r="13" spans="2:33" ht="32.25" customHeight="1" thickBot="1" x14ac:dyDescent="0.3">
      <c r="B13" s="67" t="s">
        <v>203</v>
      </c>
      <c r="C13" s="68"/>
      <c r="D13" s="40"/>
      <c r="E13" s="39" t="s">
        <v>77</v>
      </c>
      <c r="F13" s="13">
        <v>20</v>
      </c>
      <c r="G13" s="1"/>
      <c r="J13" s="4" t="s">
        <v>166</v>
      </c>
      <c r="P13" s="4" t="s">
        <v>50</v>
      </c>
    </row>
    <row r="14" spans="2:33" ht="35.25" customHeight="1" thickBot="1" x14ac:dyDescent="0.3">
      <c r="B14" s="69" t="s">
        <v>1</v>
      </c>
      <c r="C14" s="70"/>
      <c r="D14" s="1"/>
      <c r="E14" s="37" t="s">
        <v>192</v>
      </c>
      <c r="F14" s="48" t="str">
        <f>IFERROR((W17*((C11/2)/1000)*F20*2)+(W18*((C10/2)/1000)*F20*2),"Completar la información")</f>
        <v>Completar la información</v>
      </c>
      <c r="G14" s="1"/>
      <c r="H14" s="7" t="s">
        <v>209</v>
      </c>
      <c r="I14" s="32" t="s">
        <v>210</v>
      </c>
      <c r="J14" s="4" t="s">
        <v>8</v>
      </c>
      <c r="P14" s="12"/>
      <c r="Q14" s="12"/>
      <c r="V14" t="s">
        <v>17</v>
      </c>
      <c r="W14" t="e">
        <f>+($G$7*$E$7)/1000^2</f>
        <v>#VALUE!</v>
      </c>
      <c r="X14"/>
    </row>
    <row r="15" spans="2:33" ht="30" customHeight="1" thickBot="1" x14ac:dyDescent="0.3">
      <c r="D15" s="1"/>
      <c r="E15" s="37" t="s">
        <v>181</v>
      </c>
      <c r="F15" s="41" t="str">
        <f>IFERROR(F20*(F9*(9.81/1000))+F14*(F13),"Completar la información")</f>
        <v>Completar la información</v>
      </c>
      <c r="G15" s="1"/>
      <c r="H15" s="64">
        <v>1000</v>
      </c>
      <c r="I15" s="65">
        <v>1000</v>
      </c>
      <c r="J15" s="4" t="s">
        <v>193</v>
      </c>
      <c r="M15" s="4" t="s">
        <v>11</v>
      </c>
      <c r="P15" s="12"/>
      <c r="Q15" s="12"/>
      <c r="R15" s="31" t="s">
        <v>202</v>
      </c>
      <c r="V15" t="s">
        <v>16</v>
      </c>
      <c r="W15" t="e">
        <f>+($F$7*$E$7)/1000^2</f>
        <v>#VALUE!</v>
      </c>
      <c r="X15"/>
    </row>
    <row r="16" spans="2:33" ht="30.75" thickBot="1" x14ac:dyDescent="0.3">
      <c r="B16" s="44" t="s">
        <v>76</v>
      </c>
      <c r="C16" s="66"/>
      <c r="D16" s="1"/>
      <c r="E16" s="37" t="s">
        <v>189</v>
      </c>
      <c r="F16" s="42" t="str">
        <f>IFERROR(((1*1*(F11)/1000)*1*F13+F15),"Completar la información")</f>
        <v>Completar la información</v>
      </c>
      <c r="G16" s="1"/>
      <c r="J16" s="4" t="s">
        <v>194</v>
      </c>
      <c r="M16" s="4" t="s">
        <v>50</v>
      </c>
      <c r="P16" s="12"/>
      <c r="Q16" s="12"/>
      <c r="R16" s="4" t="s">
        <v>1</v>
      </c>
      <c r="V16"/>
      <c r="W16"/>
      <c r="X16"/>
    </row>
    <row r="17" spans="2:24" ht="30.75" thickBot="1" x14ac:dyDescent="0.3">
      <c r="D17" s="1"/>
      <c r="E17" s="38" t="s">
        <v>190</v>
      </c>
      <c r="F17" s="43" t="str">
        <f>IFERROR(((1*1*(F11)/1000)*2*F13+F15),"Completar la información")</f>
        <v>Completar la información</v>
      </c>
      <c r="G17" s="1"/>
      <c r="H17" s="36" t="s">
        <v>204</v>
      </c>
      <c r="I17" s="2">
        <f>+IF(H10="Dimensiones de la losa",H15*I15/1000^2,I12)</f>
        <v>1</v>
      </c>
      <c r="J17" s="4" t="s">
        <v>197</v>
      </c>
      <c r="M17" s="4" t="s">
        <v>51</v>
      </c>
      <c r="P17" s="12"/>
      <c r="Q17" s="12"/>
      <c r="R17" s="4" t="s">
        <v>201</v>
      </c>
      <c r="V17" t="s">
        <v>18</v>
      </c>
      <c r="W17" t="e">
        <f>+IF(C5="PV", (W15),(W15-W15*W21))</f>
        <v>#VALUE!</v>
      </c>
      <c r="X17"/>
    </row>
    <row r="18" spans="2:24" ht="30.75" customHeight="1" thickBot="1" x14ac:dyDescent="0.3">
      <c r="B18" s="7" t="s">
        <v>74</v>
      </c>
      <c r="C18" s="32" t="s">
        <v>75</v>
      </c>
      <c r="D18" s="1"/>
      <c r="G18" s="1"/>
      <c r="H18" s="37" t="s">
        <v>4</v>
      </c>
      <c r="I18" s="11">
        <v>4.93</v>
      </c>
      <c r="J18" s="4" t="s">
        <v>198</v>
      </c>
      <c r="P18" s="12"/>
      <c r="Q18" s="12"/>
      <c r="V18" t="s">
        <v>19</v>
      </c>
      <c r="W18" t="e">
        <f>+IF(C5="PV", (W14-W21*W14),(W14))</f>
        <v>#VALUE!</v>
      </c>
      <c r="X18"/>
    </row>
    <row r="19" spans="2:24" ht="29.25" customHeight="1" thickBot="1" x14ac:dyDescent="0.3">
      <c r="B19" s="64">
        <v>1000</v>
      </c>
      <c r="C19" s="65">
        <v>1000</v>
      </c>
      <c r="D19" s="1"/>
      <c r="E19" s="36" t="s">
        <v>76</v>
      </c>
      <c r="F19" s="2">
        <f>+IF(B14="Dimensiones del muro",B19*C19/1000^2,C16)</f>
        <v>1</v>
      </c>
      <c r="G19" s="1"/>
      <c r="H19" s="38" t="s">
        <v>205</v>
      </c>
      <c r="I19" s="3">
        <f>+IFERROR(((I18)*I17),"Completar la información")</f>
        <v>4.93</v>
      </c>
      <c r="J19" s="4" t="s">
        <v>195</v>
      </c>
      <c r="V19"/>
      <c r="W19"/>
      <c r="X19"/>
    </row>
    <row r="20" spans="2:24" ht="17.25" x14ac:dyDescent="0.25">
      <c r="E20" s="37" t="s">
        <v>4</v>
      </c>
      <c r="F20" s="11" t="str">
        <f>IFERROR((1/(((G7/1000)+(C10/1000))*((F7/1000)+(C11/1000)))),"Completar la información")</f>
        <v>Completar la información</v>
      </c>
      <c r="G20" s="1"/>
      <c r="H20" s="10"/>
      <c r="J20" s="4" t="s">
        <v>196</v>
      </c>
      <c r="M20" s="10" t="s">
        <v>52</v>
      </c>
      <c r="N20" s="12"/>
      <c r="O20" s="10" t="s">
        <v>33</v>
      </c>
      <c r="Q20" s="10" t="s">
        <v>34</v>
      </c>
      <c r="R20"/>
    </row>
    <row r="21" spans="2:24" ht="40.5" customHeight="1" thickBot="1" x14ac:dyDescent="0.3">
      <c r="E21" s="38" t="s">
        <v>5</v>
      </c>
      <c r="F21" s="3" t="str">
        <f>+IFERROR(((F20)*F19),"Completar la información")</f>
        <v>Completar la información</v>
      </c>
      <c r="G21" s="1"/>
      <c r="J21" s="4" t="s">
        <v>170</v>
      </c>
      <c r="M21" s="10" t="s">
        <v>114</v>
      </c>
      <c r="N21" s="12"/>
      <c r="O21" s="10" t="s">
        <v>106</v>
      </c>
      <c r="Q21" s="10" t="s">
        <v>119</v>
      </c>
      <c r="R21" s="12"/>
      <c r="V21" s="24" t="s">
        <v>15</v>
      </c>
      <c r="W21" s="25" t="e">
        <f>VLOOKUP(C3,DATOS[],10,FALSE)</f>
        <v>#N/A</v>
      </c>
    </row>
    <row r="22" spans="2:24" ht="44.25" customHeight="1" x14ac:dyDescent="0.25">
      <c r="J22" s="4" t="s">
        <v>171</v>
      </c>
      <c r="M22" s="10" t="s">
        <v>115</v>
      </c>
      <c r="N22" s="12"/>
      <c r="O22" s="10" t="s">
        <v>115</v>
      </c>
      <c r="Q22" s="10" t="s">
        <v>124</v>
      </c>
      <c r="R22"/>
      <c r="V22" s="12"/>
    </row>
    <row r="23" spans="2:24" x14ac:dyDescent="0.25">
      <c r="J23" s="4" t="s">
        <v>167</v>
      </c>
      <c r="M23" s="10" t="s">
        <v>118</v>
      </c>
      <c r="N23" s="12"/>
      <c r="O23" s="10" t="s">
        <v>118</v>
      </c>
      <c r="Q23" s="10" t="s">
        <v>126</v>
      </c>
      <c r="V23" s="12"/>
    </row>
    <row r="24" spans="2:24" x14ac:dyDescent="0.25">
      <c r="J24" s="4" t="s">
        <v>168</v>
      </c>
      <c r="M24" s="10" t="s">
        <v>119</v>
      </c>
      <c r="N24" s="12"/>
      <c r="Q24" s="1"/>
      <c r="V24" s="12"/>
    </row>
    <row r="25" spans="2:24" x14ac:dyDescent="0.25">
      <c r="J25" s="4" t="s">
        <v>172</v>
      </c>
      <c r="M25" s="10" t="s">
        <v>124</v>
      </c>
      <c r="N25" s="12"/>
      <c r="P25" s="12"/>
    </row>
    <row r="26" spans="2:24" x14ac:dyDescent="0.25">
      <c r="J26" s="4" t="s">
        <v>173</v>
      </c>
      <c r="M26" s="10" t="s">
        <v>126</v>
      </c>
      <c r="N26" s="12"/>
      <c r="P26" s="12"/>
    </row>
    <row r="27" spans="2:24" x14ac:dyDescent="0.25">
      <c r="M27" s="12"/>
    </row>
    <row r="28" spans="2:24" x14ac:dyDescent="0.25">
      <c r="M28" s="12"/>
    </row>
    <row r="29" spans="2:24" x14ac:dyDescent="0.25">
      <c r="M29" s="12"/>
    </row>
    <row r="30" spans="2:24" x14ac:dyDescent="0.25">
      <c r="M30"/>
    </row>
    <row r="31" spans="2:24" x14ac:dyDescent="0.25">
      <c r="M31" s="10" t="s">
        <v>53</v>
      </c>
      <c r="N31" s="12"/>
      <c r="O31" s="10" t="s">
        <v>44</v>
      </c>
      <c r="R31" s="12"/>
    </row>
    <row r="32" spans="2:24" x14ac:dyDescent="0.25">
      <c r="M32" s="10" t="s">
        <v>106</v>
      </c>
      <c r="N32" s="12"/>
      <c r="O32" s="10" t="s">
        <v>106</v>
      </c>
      <c r="R32" s="12"/>
      <c r="T32"/>
    </row>
    <row r="33" spans="13:20" x14ac:dyDescent="0.25">
      <c r="M33" s="10" t="s">
        <v>114</v>
      </c>
      <c r="N33" s="12"/>
      <c r="O33" s="10" t="s">
        <v>115</v>
      </c>
      <c r="R33" s="12"/>
      <c r="T33"/>
    </row>
    <row r="34" spans="13:20" x14ac:dyDescent="0.25">
      <c r="M34" s="10" t="s">
        <v>115</v>
      </c>
      <c r="N34" s="12"/>
      <c r="O34" s="10" t="s">
        <v>119</v>
      </c>
      <c r="R34" s="12"/>
    </row>
    <row r="35" spans="13:20" x14ac:dyDescent="0.25">
      <c r="M35" s="10" t="s">
        <v>119</v>
      </c>
      <c r="N35" s="12"/>
      <c r="O35" s="10" t="s">
        <v>122</v>
      </c>
      <c r="R35" s="12"/>
    </row>
    <row r="36" spans="13:20" x14ac:dyDescent="0.25">
      <c r="M36" s="10" t="s">
        <v>122</v>
      </c>
      <c r="N36" s="12"/>
      <c r="O36" s="10" t="s">
        <v>124</v>
      </c>
      <c r="R36" s="12"/>
    </row>
    <row r="37" spans="13:20" x14ac:dyDescent="0.25">
      <c r="M37" s="10" t="s">
        <v>124</v>
      </c>
      <c r="N37" s="12"/>
      <c r="O37" s="10" t="s">
        <v>126</v>
      </c>
      <c r="R37" s="12"/>
    </row>
    <row r="38" spans="13:20" x14ac:dyDescent="0.25">
      <c r="M38" s="10" t="s">
        <v>126</v>
      </c>
      <c r="N38" s="12"/>
      <c r="O38" s="12"/>
      <c r="R38" s="12"/>
    </row>
    <row r="39" spans="13:20" x14ac:dyDescent="0.25">
      <c r="M39" s="10"/>
      <c r="N39" s="12"/>
      <c r="O39" s="12"/>
      <c r="R39" s="12"/>
    </row>
    <row r="40" spans="13:20" x14ac:dyDescent="0.25">
      <c r="M40" s="12"/>
      <c r="N40" s="12"/>
      <c r="O40"/>
      <c r="R40" s="12"/>
    </row>
    <row r="41" spans="13:20" x14ac:dyDescent="0.25">
      <c r="M41"/>
      <c r="N41" s="12"/>
      <c r="R41" s="12"/>
    </row>
    <row r="45" spans="13:20" x14ac:dyDescent="0.25">
      <c r="M45" s="10" t="s">
        <v>54</v>
      </c>
      <c r="N45" s="12"/>
    </row>
    <row r="46" spans="13:20" x14ac:dyDescent="0.25">
      <c r="M46" s="10" t="s">
        <v>119</v>
      </c>
      <c r="N46" s="12"/>
    </row>
    <row r="47" spans="13:20" x14ac:dyDescent="0.25">
      <c r="M47" s="10" t="s">
        <v>124</v>
      </c>
      <c r="N47" s="12"/>
    </row>
    <row r="48" spans="13:20" x14ac:dyDescent="0.25">
      <c r="M48" s="10" t="s">
        <v>126</v>
      </c>
      <c r="N48" s="12"/>
    </row>
    <row r="51" spans="13:22" x14ac:dyDescent="0.25">
      <c r="M51" s="10" t="s">
        <v>55</v>
      </c>
      <c r="N51" s="12"/>
    </row>
    <row r="52" spans="13:22" x14ac:dyDescent="0.25">
      <c r="M52" s="10" t="s">
        <v>119</v>
      </c>
      <c r="N52" s="12"/>
    </row>
    <row r="53" spans="13:22" x14ac:dyDescent="0.25">
      <c r="M53" s="10" t="s">
        <v>124</v>
      </c>
      <c r="N53" s="12"/>
    </row>
    <row r="54" spans="13:22" x14ac:dyDescent="0.25">
      <c r="M54" s="10" t="s">
        <v>126</v>
      </c>
      <c r="N54" s="12"/>
    </row>
    <row r="57" spans="13:22" x14ac:dyDescent="0.25">
      <c r="M57" s="10" t="s">
        <v>56</v>
      </c>
      <c r="N57" s="12"/>
      <c r="O57" s="10" t="s">
        <v>22</v>
      </c>
      <c r="Q57" s="10" t="s">
        <v>23</v>
      </c>
      <c r="R57" s="12"/>
      <c r="V57" s="12"/>
    </row>
    <row r="58" spans="13:22" x14ac:dyDescent="0.25">
      <c r="M58" s="10" t="s">
        <v>110</v>
      </c>
      <c r="N58" s="12"/>
      <c r="O58" s="10" t="s">
        <v>106</v>
      </c>
      <c r="Q58" s="10" t="s">
        <v>114</v>
      </c>
      <c r="R58" s="12"/>
      <c r="V58" s="12"/>
    </row>
    <row r="59" spans="13:22" x14ac:dyDescent="0.25">
      <c r="M59" s="10" t="s">
        <v>114</v>
      </c>
      <c r="N59" s="12"/>
      <c r="O59" s="10" t="s">
        <v>110</v>
      </c>
      <c r="Q59" s="10" t="s">
        <v>119</v>
      </c>
      <c r="R59" s="12"/>
      <c r="V59" s="12"/>
    </row>
    <row r="60" spans="13:22" x14ac:dyDescent="0.25">
      <c r="M60" s="10" t="s">
        <v>129</v>
      </c>
      <c r="N60" s="12"/>
      <c r="O60" s="10" t="s">
        <v>132</v>
      </c>
      <c r="Q60" s="10" t="s">
        <v>124</v>
      </c>
      <c r="R60" s="12"/>
      <c r="V60" s="12"/>
    </row>
    <row r="61" spans="13:22" x14ac:dyDescent="0.25">
      <c r="M61" s="10" t="s">
        <v>115</v>
      </c>
      <c r="N61" s="12"/>
      <c r="O61" s="10" t="s">
        <v>129</v>
      </c>
      <c r="Q61" s="10" t="s">
        <v>126</v>
      </c>
      <c r="R61" s="12"/>
      <c r="V61" s="12"/>
    </row>
    <row r="62" spans="13:22" x14ac:dyDescent="0.25">
      <c r="M62" s="10" t="s">
        <v>119</v>
      </c>
      <c r="N62" s="12"/>
      <c r="O62" s="10" t="s">
        <v>115</v>
      </c>
      <c r="R62" s="12"/>
    </row>
    <row r="63" spans="13:22" x14ac:dyDescent="0.25">
      <c r="M63" s="10" t="s">
        <v>122</v>
      </c>
      <c r="N63" s="12"/>
      <c r="O63" s="10" t="s">
        <v>119</v>
      </c>
      <c r="R63" s="12"/>
    </row>
    <row r="64" spans="13:22" x14ac:dyDescent="0.25">
      <c r="M64" s="10" t="s">
        <v>124</v>
      </c>
      <c r="N64" s="12"/>
      <c r="O64" s="10" t="s">
        <v>122</v>
      </c>
      <c r="R64" s="12"/>
    </row>
    <row r="65" spans="13:22" x14ac:dyDescent="0.25">
      <c r="M65" s="10" t="s">
        <v>126</v>
      </c>
      <c r="N65" s="12"/>
      <c r="O65" s="10" t="s">
        <v>136</v>
      </c>
      <c r="R65" s="12"/>
    </row>
    <row r="66" spans="13:22" x14ac:dyDescent="0.25">
      <c r="M66" s="1"/>
      <c r="N66" s="12"/>
      <c r="O66" s="10" t="s">
        <v>124</v>
      </c>
      <c r="R66" s="12"/>
    </row>
    <row r="67" spans="13:22" x14ac:dyDescent="0.25">
      <c r="M67" s="12"/>
      <c r="N67"/>
    </row>
    <row r="69" spans="13:22" x14ac:dyDescent="0.25">
      <c r="M69" s="10" t="s">
        <v>57</v>
      </c>
      <c r="N69" s="12"/>
    </row>
    <row r="70" spans="13:22" x14ac:dyDescent="0.25">
      <c r="M70" s="10" t="s">
        <v>119</v>
      </c>
      <c r="N70" s="12"/>
    </row>
    <row r="71" spans="13:22" x14ac:dyDescent="0.25">
      <c r="M71" s="10" t="s">
        <v>124</v>
      </c>
      <c r="N71" s="12"/>
    </row>
    <row r="72" spans="13:22" x14ac:dyDescent="0.25">
      <c r="M72" s="10" t="s">
        <v>126</v>
      </c>
      <c r="N72" s="12"/>
    </row>
    <row r="74" spans="13:22" x14ac:dyDescent="0.25">
      <c r="M74" s="10" t="s">
        <v>58</v>
      </c>
      <c r="N74" s="12"/>
    </row>
    <row r="75" spans="13:22" x14ac:dyDescent="0.25">
      <c r="M75" s="10" t="s">
        <v>119</v>
      </c>
      <c r="N75" s="12"/>
    </row>
    <row r="76" spans="13:22" x14ac:dyDescent="0.25">
      <c r="M76" s="10" t="s">
        <v>124</v>
      </c>
      <c r="N76" s="12"/>
    </row>
    <row r="77" spans="13:22" x14ac:dyDescent="0.25">
      <c r="M77" s="10" t="s">
        <v>126</v>
      </c>
      <c r="N77" s="12"/>
    </row>
    <row r="79" spans="13:22" x14ac:dyDescent="0.25">
      <c r="R79" s="12"/>
    </row>
    <row r="80" spans="13:22" x14ac:dyDescent="0.25">
      <c r="M80" s="10" t="s">
        <v>59</v>
      </c>
      <c r="N80" s="12"/>
      <c r="O80" s="10" t="s">
        <v>24</v>
      </c>
      <c r="R80" s="12"/>
      <c r="T80" s="12"/>
      <c r="U80" s="12"/>
      <c r="V80" s="12"/>
    </row>
    <row r="81" spans="13:23" x14ac:dyDescent="0.25">
      <c r="M81" s="10" t="s">
        <v>114</v>
      </c>
      <c r="N81" s="12"/>
      <c r="O81" s="10" t="s">
        <v>119</v>
      </c>
      <c r="R81" s="12"/>
      <c r="T81" s="12"/>
      <c r="U81" s="12"/>
      <c r="V81" s="12"/>
    </row>
    <row r="82" spans="13:23" x14ac:dyDescent="0.25">
      <c r="M82" s="10" t="s">
        <v>119</v>
      </c>
      <c r="N82" s="12"/>
      <c r="O82" s="10" t="s">
        <v>124</v>
      </c>
      <c r="R82" s="12"/>
      <c r="T82" s="12"/>
      <c r="U82" s="12"/>
      <c r="V82" s="12"/>
    </row>
    <row r="83" spans="13:23" x14ac:dyDescent="0.25">
      <c r="M83" s="10" t="s">
        <v>124</v>
      </c>
      <c r="N83" s="12"/>
      <c r="O83" s="10" t="s">
        <v>126</v>
      </c>
      <c r="R83" s="12"/>
      <c r="T83" s="12"/>
      <c r="U83" s="12"/>
      <c r="V83" s="12"/>
    </row>
    <row r="84" spans="13:23" x14ac:dyDescent="0.25">
      <c r="M84" s="10" t="s">
        <v>126</v>
      </c>
      <c r="N84" s="12"/>
      <c r="R84" s="12"/>
      <c r="T84" s="12"/>
      <c r="U84" s="12"/>
      <c r="V84" s="12"/>
    </row>
    <row r="85" spans="13:23" x14ac:dyDescent="0.25">
      <c r="M85" s="12"/>
      <c r="N85" s="12"/>
      <c r="R85" s="12"/>
      <c r="S85" s="12"/>
      <c r="T85" s="12"/>
      <c r="U85" s="12"/>
      <c r="V85" s="12"/>
      <c r="W85" s="12"/>
    </row>
    <row r="86" spans="13:23" x14ac:dyDescent="0.25">
      <c r="M86"/>
      <c r="N86" s="12"/>
      <c r="R86" s="12"/>
      <c r="S86" s="12"/>
      <c r="V86" s="12"/>
      <c r="W86" s="12"/>
    </row>
    <row r="87" spans="13:23" x14ac:dyDescent="0.25">
      <c r="M87" s="10" t="s">
        <v>60</v>
      </c>
      <c r="N87" s="12"/>
      <c r="O87" s="10" t="s">
        <v>61</v>
      </c>
      <c r="Q87" s="10" t="s">
        <v>49</v>
      </c>
      <c r="R87" s="1"/>
      <c r="S87" s="12"/>
      <c r="V87" s="12"/>
      <c r="W87" s="12"/>
    </row>
    <row r="88" spans="13:23" x14ac:dyDescent="0.25">
      <c r="M88" s="10" t="s">
        <v>112</v>
      </c>
      <c r="N88" s="12"/>
      <c r="O88" s="10" t="s">
        <v>106</v>
      </c>
      <c r="Q88" s="10" t="s">
        <v>106</v>
      </c>
      <c r="R88" s="1"/>
      <c r="S88" s="12"/>
      <c r="V88" s="12"/>
      <c r="W88" s="12"/>
    </row>
    <row r="89" spans="13:23" x14ac:dyDescent="0.25">
      <c r="M89" s="10" t="s">
        <v>114</v>
      </c>
      <c r="N89" s="12"/>
      <c r="O89" s="10"/>
      <c r="Q89" s="10" t="s">
        <v>110</v>
      </c>
      <c r="R89" s="1"/>
      <c r="S89" s="12"/>
      <c r="V89" s="12"/>
      <c r="W89" s="12"/>
    </row>
    <row r="90" spans="13:23" x14ac:dyDescent="0.25">
      <c r="M90" s="10" t="s">
        <v>115</v>
      </c>
      <c r="N90" s="12"/>
      <c r="Q90" s="10" t="s">
        <v>115</v>
      </c>
      <c r="R90" s="1"/>
      <c r="V90" s="12"/>
      <c r="W90" s="12"/>
    </row>
    <row r="91" spans="13:23" x14ac:dyDescent="0.25">
      <c r="M91" s="10" t="s">
        <v>118</v>
      </c>
      <c r="N91" s="12"/>
      <c r="Q91" s="10" t="s">
        <v>118</v>
      </c>
      <c r="R91" s="1"/>
      <c r="V91" s="12"/>
      <c r="W91" s="12"/>
    </row>
    <row r="92" spans="13:23" x14ac:dyDescent="0.25">
      <c r="M92" s="10" t="s">
        <v>119</v>
      </c>
      <c r="N92" s="12"/>
      <c r="Q92" s="10" t="s">
        <v>119</v>
      </c>
      <c r="R92" s="1"/>
      <c r="V92" s="12"/>
      <c r="W92" s="12"/>
    </row>
    <row r="93" spans="13:23" x14ac:dyDescent="0.25">
      <c r="M93" s="10" t="s">
        <v>119</v>
      </c>
      <c r="N93" s="12"/>
      <c r="Q93" s="10" t="s">
        <v>122</v>
      </c>
      <c r="R93" s="1"/>
      <c r="V93" s="12"/>
      <c r="W93" s="12"/>
    </row>
    <row r="94" spans="13:23" x14ac:dyDescent="0.25">
      <c r="M94" s="10" t="s">
        <v>122</v>
      </c>
      <c r="N94" s="12"/>
      <c r="Q94" s="1" t="s">
        <v>136</v>
      </c>
      <c r="R94" s="1"/>
      <c r="V94" s="12"/>
      <c r="W94" s="12"/>
    </row>
    <row r="95" spans="13:23" x14ac:dyDescent="0.25">
      <c r="M95" s="49" t="s">
        <v>136</v>
      </c>
      <c r="N95" s="12"/>
      <c r="Q95" s="10" t="s">
        <v>124</v>
      </c>
      <c r="R95" s="1"/>
      <c r="V95" s="12"/>
      <c r="W95" s="12"/>
    </row>
    <row r="96" spans="13:23" x14ac:dyDescent="0.25">
      <c r="M96" s="10" t="s">
        <v>124</v>
      </c>
      <c r="N96" s="12"/>
      <c r="Q96" s="10" t="s">
        <v>126</v>
      </c>
      <c r="R96" s="1"/>
      <c r="V96" s="12"/>
      <c r="W96" s="12"/>
    </row>
    <row r="97" spans="13:23" x14ac:dyDescent="0.25">
      <c r="M97" s="10" t="s">
        <v>126</v>
      </c>
      <c r="N97" s="12"/>
      <c r="Q97" s="10"/>
      <c r="R97" s="1"/>
      <c r="V97" s="12"/>
      <c r="W97" s="12"/>
    </row>
    <row r="98" spans="13:23" x14ac:dyDescent="0.25">
      <c r="M98" s="12"/>
      <c r="N98" s="12"/>
      <c r="Q98" s="1"/>
      <c r="V98" s="12"/>
      <c r="W98" s="12"/>
    </row>
    <row r="99" spans="13:23" x14ac:dyDescent="0.25">
      <c r="M99" s="1"/>
      <c r="N99" s="12"/>
    </row>
    <row r="100" spans="13:23" x14ac:dyDescent="0.25">
      <c r="M100" s="10"/>
    </row>
    <row r="102" spans="13:23" x14ac:dyDescent="0.25">
      <c r="M102" s="10" t="s">
        <v>62</v>
      </c>
      <c r="N102" s="12"/>
    </row>
    <row r="103" spans="13:23" x14ac:dyDescent="0.25">
      <c r="M103" s="10" t="s">
        <v>161</v>
      </c>
      <c r="N103" s="12"/>
    </row>
    <row r="104" spans="13:23" x14ac:dyDescent="0.25">
      <c r="M104" s="1"/>
      <c r="N104" s="1"/>
    </row>
    <row r="105" spans="13:23" x14ac:dyDescent="0.25">
      <c r="M105" s="10"/>
      <c r="N105" s="10"/>
    </row>
    <row r="106" spans="13:23" x14ac:dyDescent="0.25">
      <c r="M106" s="10" t="s">
        <v>63</v>
      </c>
      <c r="N106" s="12"/>
    </row>
    <row r="107" spans="13:23" x14ac:dyDescent="0.25">
      <c r="M107" s="10" t="s">
        <v>119</v>
      </c>
      <c r="N107" s="12"/>
    </row>
    <row r="108" spans="13:23" x14ac:dyDescent="0.25">
      <c r="M108" s="10" t="s">
        <v>124</v>
      </c>
      <c r="N108" s="12"/>
    </row>
    <row r="109" spans="13:23" x14ac:dyDescent="0.25">
      <c r="M109" s="10" t="s">
        <v>126</v>
      </c>
      <c r="N109" s="12"/>
    </row>
    <row r="111" spans="13:23" x14ac:dyDescent="0.25">
      <c r="M111" s="10" t="s">
        <v>64</v>
      </c>
      <c r="N111" s="12"/>
    </row>
    <row r="112" spans="13:23" x14ac:dyDescent="0.25">
      <c r="M112" s="10" t="s">
        <v>119</v>
      </c>
      <c r="N112" s="12"/>
    </row>
    <row r="113" spans="13:20" x14ac:dyDescent="0.25">
      <c r="M113" s="10" t="s">
        <v>124</v>
      </c>
      <c r="N113" s="12"/>
    </row>
    <row r="114" spans="13:20" x14ac:dyDescent="0.25">
      <c r="M114" s="10" t="s">
        <v>126</v>
      </c>
      <c r="N114" s="12"/>
    </row>
    <row r="117" spans="13:20" x14ac:dyDescent="0.25">
      <c r="R117" s="12"/>
      <c r="S117" s="12"/>
      <c r="T117" s="12"/>
    </row>
    <row r="118" spans="13:20" x14ac:dyDescent="0.25">
      <c r="R118" s="12"/>
      <c r="S118" s="12"/>
      <c r="T118" s="12"/>
    </row>
    <row r="119" spans="13:20" x14ac:dyDescent="0.25">
      <c r="R119" s="12"/>
      <c r="S119" s="12"/>
      <c r="T119" s="12"/>
    </row>
    <row r="120" spans="13:20" x14ac:dyDescent="0.25">
      <c r="R120" s="12"/>
      <c r="S120" s="12"/>
      <c r="T120" s="12"/>
    </row>
    <row r="121" spans="13:20" x14ac:dyDescent="0.25">
      <c r="M121" s="10" t="s">
        <v>65</v>
      </c>
      <c r="N121" s="12"/>
      <c r="O121" s="10" t="s">
        <v>32</v>
      </c>
      <c r="R121" s="12"/>
      <c r="S121" s="12"/>
      <c r="T121" s="12"/>
    </row>
    <row r="122" spans="13:20" x14ac:dyDescent="0.25">
      <c r="M122" s="10" t="s">
        <v>114</v>
      </c>
      <c r="N122" s="12"/>
      <c r="O122" s="10" t="s">
        <v>119</v>
      </c>
      <c r="R122" s="12"/>
      <c r="S122" s="12"/>
      <c r="T122" s="12"/>
    </row>
    <row r="123" spans="13:20" x14ac:dyDescent="0.25">
      <c r="M123" s="10" t="s">
        <v>119</v>
      </c>
      <c r="N123" s="12"/>
      <c r="O123" s="10" t="s">
        <v>124</v>
      </c>
      <c r="R123" s="12"/>
      <c r="S123" s="12"/>
      <c r="T123" s="12"/>
    </row>
    <row r="124" spans="13:20" x14ac:dyDescent="0.25">
      <c r="M124" s="10" t="s">
        <v>124</v>
      </c>
      <c r="N124" s="12"/>
      <c r="O124" s="10" t="s">
        <v>126</v>
      </c>
      <c r="R124" s="12"/>
      <c r="S124" s="12"/>
      <c r="T124" s="12"/>
    </row>
    <row r="125" spans="13:20" x14ac:dyDescent="0.25">
      <c r="M125" s="10" t="s">
        <v>126</v>
      </c>
      <c r="N125" s="12"/>
      <c r="Q125" s="10"/>
      <c r="R125" s="12"/>
      <c r="S125" s="12"/>
      <c r="T125" s="12"/>
    </row>
    <row r="130" spans="13:22" x14ac:dyDescent="0.25">
      <c r="U130" s="12"/>
      <c r="V130" s="12"/>
    </row>
    <row r="131" spans="13:22" x14ac:dyDescent="0.25">
      <c r="R131" s="12"/>
      <c r="U131" s="12"/>
      <c r="V131" s="12"/>
    </row>
    <row r="132" spans="13:22" x14ac:dyDescent="0.25">
      <c r="M132" s="10" t="s">
        <v>25</v>
      </c>
      <c r="N132" s="12"/>
      <c r="O132" s="10" t="s">
        <v>26</v>
      </c>
      <c r="Q132" s="10" t="s">
        <v>27</v>
      </c>
      <c r="R132" s="12"/>
      <c r="U132" s="12"/>
      <c r="V132" s="12"/>
    </row>
    <row r="133" spans="13:22" x14ac:dyDescent="0.25">
      <c r="M133" s="10" t="s">
        <v>114</v>
      </c>
      <c r="N133" s="12"/>
      <c r="O133" s="10" t="s">
        <v>147</v>
      </c>
      <c r="Q133" s="10" t="s">
        <v>114</v>
      </c>
      <c r="R133" s="12"/>
      <c r="U133" s="12"/>
      <c r="V133" s="12"/>
    </row>
    <row r="134" spans="13:22" x14ac:dyDescent="0.25">
      <c r="M134" s="10" t="s">
        <v>119</v>
      </c>
      <c r="N134" s="12"/>
      <c r="O134" s="10" t="s">
        <v>148</v>
      </c>
      <c r="Q134" s="10" t="s">
        <v>119</v>
      </c>
      <c r="R134" s="12"/>
      <c r="U134" s="12"/>
      <c r="V134" s="12"/>
    </row>
    <row r="135" spans="13:22" x14ac:dyDescent="0.25">
      <c r="M135" s="10" t="s">
        <v>174</v>
      </c>
      <c r="N135" s="12"/>
      <c r="O135" s="10" t="s">
        <v>149</v>
      </c>
      <c r="Q135" s="10" t="s">
        <v>124</v>
      </c>
      <c r="R135" s="12"/>
      <c r="U135" s="12"/>
      <c r="V135" s="12"/>
    </row>
    <row r="136" spans="13:22" x14ac:dyDescent="0.25">
      <c r="M136" s="10" t="s">
        <v>115</v>
      </c>
      <c r="N136" s="12"/>
      <c r="O136" s="10" t="s">
        <v>110</v>
      </c>
      <c r="Q136" s="10" t="s">
        <v>126</v>
      </c>
      <c r="R136" s="12"/>
      <c r="U136" s="12"/>
      <c r="V136" s="12"/>
    </row>
    <row r="137" spans="13:22" x14ac:dyDescent="0.25">
      <c r="M137" s="10" t="s">
        <v>150</v>
      </c>
      <c r="N137" s="12"/>
      <c r="O137" s="10" t="s">
        <v>132</v>
      </c>
      <c r="R137" s="12"/>
    </row>
    <row r="138" spans="13:22" x14ac:dyDescent="0.25">
      <c r="M138" s="10" t="s">
        <v>124</v>
      </c>
      <c r="N138" s="12"/>
      <c r="O138" s="10" t="s">
        <v>129</v>
      </c>
      <c r="R138" s="12"/>
    </row>
    <row r="139" spans="13:22" x14ac:dyDescent="0.25">
      <c r="M139" s="10" t="s">
        <v>126</v>
      </c>
      <c r="N139" s="12"/>
      <c r="O139" s="10" t="s">
        <v>115</v>
      </c>
      <c r="R139" s="12"/>
    </row>
    <row r="140" spans="13:22" x14ac:dyDescent="0.25">
      <c r="M140" s="10" t="s">
        <v>144</v>
      </c>
      <c r="N140" s="10"/>
      <c r="O140" s="10" t="s">
        <v>150</v>
      </c>
      <c r="R140" s="12"/>
    </row>
    <row r="141" spans="13:22" x14ac:dyDescent="0.25">
      <c r="M141" s="1"/>
      <c r="O141" s="50" t="s">
        <v>146</v>
      </c>
      <c r="R141" s="12"/>
    </row>
    <row r="142" spans="13:22" x14ac:dyDescent="0.25">
      <c r="M142" s="1"/>
      <c r="O142" s="51" t="s">
        <v>124</v>
      </c>
      <c r="R142" s="12"/>
    </row>
    <row r="143" spans="13:22" x14ac:dyDescent="0.25">
      <c r="O143" s="51" t="s">
        <v>126</v>
      </c>
      <c r="R143" s="12"/>
    </row>
    <row r="145" spans="13:23" x14ac:dyDescent="0.25">
      <c r="U145" s="12"/>
      <c r="V145" s="12"/>
      <c r="W145" s="12"/>
    </row>
    <row r="146" spans="13:23" x14ac:dyDescent="0.25">
      <c r="M146" s="10" t="s">
        <v>28</v>
      </c>
      <c r="N146" s="12"/>
      <c r="O146" s="10" t="s">
        <v>29</v>
      </c>
      <c r="Q146" s="10" t="s">
        <v>30</v>
      </c>
      <c r="R146" s="12"/>
      <c r="U146" s="12"/>
      <c r="V146" s="12"/>
      <c r="W146" s="12"/>
    </row>
    <row r="147" spans="13:23" x14ac:dyDescent="0.25">
      <c r="M147" s="10" t="s">
        <v>115</v>
      </c>
      <c r="N147" s="12"/>
      <c r="O147" s="10" t="s">
        <v>106</v>
      </c>
      <c r="Q147" s="10" t="s">
        <v>154</v>
      </c>
      <c r="R147" s="12"/>
      <c r="U147" s="12"/>
      <c r="V147" s="12"/>
      <c r="W147" s="12"/>
    </row>
    <row r="148" spans="13:23" x14ac:dyDescent="0.25">
      <c r="M148" s="10" t="s">
        <v>119</v>
      </c>
      <c r="N148" s="12"/>
      <c r="O148" s="10" t="s">
        <v>155</v>
      </c>
      <c r="Q148" s="10" t="s">
        <v>119</v>
      </c>
      <c r="R148" s="12"/>
      <c r="U148" s="12"/>
      <c r="V148" s="12"/>
      <c r="W148" s="12"/>
    </row>
    <row r="149" spans="13:23" x14ac:dyDescent="0.25">
      <c r="M149" s="10" t="s">
        <v>146</v>
      </c>
      <c r="N149" s="12"/>
      <c r="O149" s="10" t="s">
        <v>110</v>
      </c>
      <c r="Q149" s="10" t="s">
        <v>126</v>
      </c>
      <c r="R149" s="12"/>
      <c r="U149" s="12"/>
      <c r="V149" s="12"/>
      <c r="W149" s="12"/>
    </row>
    <row r="150" spans="13:23" x14ac:dyDescent="0.25">
      <c r="M150" s="51" t="s">
        <v>124</v>
      </c>
      <c r="N150" s="12"/>
      <c r="O150" s="10" t="s">
        <v>115</v>
      </c>
      <c r="Q150" s="10"/>
      <c r="R150" s="12"/>
      <c r="U150" s="12"/>
      <c r="V150" s="12"/>
      <c r="W150" s="12"/>
    </row>
    <row r="151" spans="13:23" x14ac:dyDescent="0.25">
      <c r="M151" s="10" t="s">
        <v>126</v>
      </c>
      <c r="N151" s="12"/>
      <c r="O151" s="10" t="s">
        <v>146</v>
      </c>
      <c r="R151" s="12"/>
      <c r="U151" s="12"/>
      <c r="V151" s="12"/>
      <c r="W151" s="12"/>
    </row>
    <row r="152" spans="13:23" x14ac:dyDescent="0.25">
      <c r="M152" s="12"/>
      <c r="N152" s="12"/>
      <c r="O152" s="1"/>
      <c r="U152" s="12"/>
      <c r="V152" s="12"/>
      <c r="W152" s="12"/>
    </row>
    <row r="153" spans="13:23" x14ac:dyDescent="0.25">
      <c r="M153" s="10"/>
      <c r="N153" s="12"/>
    </row>
    <row r="157" spans="13:23" x14ac:dyDescent="0.25">
      <c r="M157" s="10" t="s">
        <v>31</v>
      </c>
      <c r="N157" s="12"/>
    </row>
    <row r="158" spans="13:23" x14ac:dyDescent="0.25">
      <c r="M158" s="10" t="s">
        <v>119</v>
      </c>
      <c r="N158" s="12"/>
    </row>
    <row r="159" spans="13:23" x14ac:dyDescent="0.25">
      <c r="M159" s="10" t="s">
        <v>124</v>
      </c>
      <c r="N159" s="12"/>
    </row>
    <row r="160" spans="13:23" x14ac:dyDescent="0.25">
      <c r="M160" s="10" t="s">
        <v>126</v>
      </c>
      <c r="N160" s="12"/>
    </row>
  </sheetData>
  <sheetProtection algorithmName="SHA-512" hashValue="QckfPYLj45gT32pGhALGolRj9y07JthEBOemYVTZFJnmdWfLpNJnCTEWMKZ8JGWxnhztSSoBbt/+xFQ7FR/oZQ==" saltValue="zc/E5FD8xl2D0bBavmbYUA==" spinCount="100000" sheet="1" objects="1" scenarios="1"/>
  <sortState xmlns:xlrd2="http://schemas.microsoft.com/office/spreadsheetml/2017/richdata2" ref="J11:J26">
    <sortCondition ref="J11:J26"/>
  </sortState>
  <mergeCells count="6">
    <mergeCell ref="B13:C13"/>
    <mergeCell ref="B14:C14"/>
    <mergeCell ref="E5:G5"/>
    <mergeCell ref="H9:I9"/>
    <mergeCell ref="B9:C9"/>
    <mergeCell ref="H10:I10"/>
  </mergeCells>
  <conditionalFormatting sqref="B16:C16">
    <cfRule type="expression" dxfId="174" priority="7">
      <formula>$B$14="Dimensiones del muro"</formula>
    </cfRule>
  </conditionalFormatting>
  <conditionalFormatting sqref="B18:C19">
    <cfRule type="expression" dxfId="173" priority="6">
      <formula>$B$14="Área del muro"</formula>
    </cfRule>
  </conditionalFormatting>
  <conditionalFormatting sqref="H14:I15">
    <cfRule type="expression" dxfId="172" priority="5">
      <formula>$H$10="Área de la losa"</formula>
    </cfRule>
  </conditionalFormatting>
  <conditionalFormatting sqref="H12:I12">
    <cfRule type="expression" dxfId="171" priority="4">
      <formula>$H$10="Dimensiones de la losa"</formula>
    </cfRule>
  </conditionalFormatting>
  <conditionalFormatting sqref="B9:C21 E11:F21">
    <cfRule type="expression" dxfId="170" priority="3">
      <formula>$C$4="EL_TESORO"</formula>
    </cfRule>
  </conditionalFormatting>
  <conditionalFormatting sqref="H9:I9 H11:I19 H10">
    <cfRule type="expression" dxfId="169" priority="2">
      <formula>$C$4&lt;&gt;"EL_TESORO"</formula>
    </cfRule>
  </conditionalFormatting>
  <conditionalFormatting sqref="AF8:AH12">
    <cfRule type="expression" dxfId="168" priority="1">
      <formula>$C$4&lt;&gt;"EL_TESORO"</formula>
    </cfRule>
  </conditionalFormatting>
  <dataValidations count="7">
    <dataValidation type="list" allowBlank="1" showInputMessage="1" showErrorMessage="1" sqref="C5" xr:uid="{105A1E9C-41A5-4CF0-9F0C-80F8C8766637}">
      <formula1>INDIRECT($C$4)</formula1>
    </dataValidation>
    <dataValidation type="list" allowBlank="1" showInputMessage="1" showErrorMessage="1" sqref="C6" xr:uid="{5C088554-3462-449A-B158-E2015EC3302E}">
      <formula1>INDIRECT($C$5)</formula1>
    </dataValidation>
    <dataValidation type="list" errorStyle="warning" allowBlank="1" showInputMessage="1" showErrorMessage="1" errorTitle="INEXISTENTE" error="No existe un productos con estas especificaciones " sqref="C7" xr:uid="{D9484E89-FE41-4641-85F1-2E5A4F25038C}">
      <formula1>INDIRECT($C$4&amp;"_"&amp;$C$5&amp;"_"&amp;$C$6)</formula1>
    </dataValidation>
    <dataValidation type="list" allowBlank="1" showInputMessage="1" showErrorMessage="1" sqref="C4" xr:uid="{0D0A98FA-8C9F-4254-8A8B-10A8828D394E}">
      <formula1>Ladrilleras</formula1>
    </dataValidation>
    <dataValidation type="list" allowBlank="1" showInputMessage="1" showErrorMessage="1" sqref="C10:C11" xr:uid="{2943AECB-DCCE-4DA8-9714-E94C8682E18F}">
      <formula1>"10,6,7,8,9,11,12,13,14"</formula1>
    </dataValidation>
    <dataValidation type="list" allowBlank="1" showInputMessage="1" showErrorMessage="1" sqref="B14" xr:uid="{B046A80C-FBC0-45A0-A309-5481519B8DB2}">
      <formula1>$R$16:$R$17</formula1>
    </dataValidation>
    <dataValidation type="list" allowBlank="1" showInputMessage="1" showErrorMessage="1" sqref="H10" xr:uid="{EF823C8D-3740-480E-9AF9-827FAC0630CB}">
      <formula1>$AG$9:$AG$10</formula1>
    </dataValidation>
  </dataValidations>
  <pageMargins left="0.7" right="0.7" top="0.75" bottom="0.75" header="0.3" footer="0.3"/>
  <pageSetup paperSize="9" orientation="portrait" r:id="rId1"/>
  <drawing r:id="rId2"/>
  <tableParts count="5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838C9-345C-4322-A1F3-9AFC1C7A33C1}">
  <dimension ref="C2:AS148"/>
  <sheetViews>
    <sheetView topLeftCell="AB91" zoomScaleNormal="100" workbookViewId="0">
      <selection activeCell="R102" sqref="A102:XFD102"/>
    </sheetView>
  </sheetViews>
  <sheetFormatPr baseColWidth="10" defaultRowHeight="15" x14ac:dyDescent="0.25"/>
  <cols>
    <col min="1" max="2" width="11.42578125" style="10"/>
    <col min="3" max="3" width="22.5703125" style="10" customWidth="1"/>
    <col min="4" max="5" width="11.42578125" style="10"/>
    <col min="6" max="6" width="15.140625" style="10" customWidth="1"/>
    <col min="7" max="7" width="22.28515625" style="10" customWidth="1"/>
    <col min="8" max="8" width="11.7109375" style="10" customWidth="1"/>
    <col min="9" max="9" width="12.140625" style="10" customWidth="1"/>
    <col min="10" max="10" width="9" style="10" customWidth="1"/>
    <col min="11" max="11" width="10.42578125" style="10" customWidth="1"/>
    <col min="12" max="12" width="11.42578125" style="10" customWidth="1"/>
    <col min="13" max="13" width="9.28515625" style="10" customWidth="1"/>
    <col min="14" max="14" width="7" style="10" customWidth="1"/>
    <col min="15" max="19" width="14.140625" style="10" customWidth="1"/>
    <col min="20" max="21" width="17.42578125" style="10" customWidth="1"/>
    <col min="22" max="26" width="9.28515625" style="10" customWidth="1"/>
    <col min="27" max="27" width="12" style="10" customWidth="1"/>
    <col min="28" max="28" width="15.85546875" style="10" customWidth="1"/>
    <col min="29" max="29" width="13.42578125" style="14" customWidth="1"/>
    <col min="30" max="32" width="13.42578125" style="10" customWidth="1"/>
    <col min="33" max="33" width="11.85546875" style="10" customWidth="1"/>
    <col min="34" max="34" width="13.42578125" style="10" customWidth="1"/>
    <col min="35" max="35" width="13.42578125" style="26" customWidth="1"/>
    <col min="36" max="36" width="17.7109375" style="10" customWidth="1"/>
    <col min="37" max="37" width="17.140625" style="10" customWidth="1"/>
    <col min="38" max="38" width="18" style="10" customWidth="1"/>
    <col min="39" max="39" width="17.42578125" style="10" customWidth="1"/>
    <col min="40" max="40" width="13.5703125" style="10" customWidth="1"/>
    <col min="41" max="41" width="14" style="10" customWidth="1"/>
    <col min="42" max="42" width="11.42578125" style="10"/>
    <col min="43" max="43" width="14.140625" style="10" customWidth="1"/>
    <col min="44" max="44" width="12.5703125" style="10" customWidth="1"/>
    <col min="45" max="16384" width="11.42578125" style="10"/>
  </cols>
  <sheetData>
    <row r="2" spans="3:45" x14ac:dyDescent="0.25">
      <c r="C2" s="10" t="s">
        <v>85</v>
      </c>
      <c r="D2" s="10">
        <v>0.01</v>
      </c>
    </row>
    <row r="3" spans="3:45" ht="55.5" customHeight="1" x14ac:dyDescent="0.25">
      <c r="C3" s="10" t="s">
        <v>0</v>
      </c>
      <c r="D3" s="10" t="s">
        <v>86</v>
      </c>
      <c r="E3" s="10" t="s">
        <v>175</v>
      </c>
      <c r="F3" s="10" t="s">
        <v>11</v>
      </c>
      <c r="G3" s="10" t="s">
        <v>87</v>
      </c>
      <c r="H3" s="15" t="s">
        <v>88</v>
      </c>
      <c r="I3" s="15" t="s">
        <v>89</v>
      </c>
      <c r="J3" s="15" t="s">
        <v>90</v>
      </c>
      <c r="K3" s="15" t="s">
        <v>91</v>
      </c>
      <c r="L3" s="15" t="s">
        <v>89</v>
      </c>
      <c r="M3" s="15" t="s">
        <v>90</v>
      </c>
      <c r="N3" s="15" t="s">
        <v>91</v>
      </c>
      <c r="O3" s="15" t="s">
        <v>89</v>
      </c>
      <c r="P3" s="15" t="s">
        <v>90</v>
      </c>
      <c r="Q3" s="15" t="s">
        <v>91</v>
      </c>
      <c r="R3" s="15" t="s">
        <v>92</v>
      </c>
      <c r="S3" s="15" t="s">
        <v>93</v>
      </c>
      <c r="T3" s="15" t="s">
        <v>91</v>
      </c>
      <c r="U3" s="15" t="s">
        <v>182</v>
      </c>
      <c r="V3" s="15" t="s">
        <v>9</v>
      </c>
      <c r="W3" s="15" t="s">
        <v>184</v>
      </c>
      <c r="X3" s="15" t="s">
        <v>92</v>
      </c>
      <c r="Y3" s="15" t="s">
        <v>93</v>
      </c>
      <c r="Z3" s="15" t="s">
        <v>91</v>
      </c>
      <c r="AA3" s="15" t="s">
        <v>94</v>
      </c>
      <c r="AB3" s="15" t="s">
        <v>6</v>
      </c>
      <c r="AC3" s="16" t="s">
        <v>95</v>
      </c>
      <c r="AD3" s="15" t="s">
        <v>17</v>
      </c>
      <c r="AE3" s="15" t="s">
        <v>16</v>
      </c>
      <c r="AF3" s="15" t="s">
        <v>15</v>
      </c>
      <c r="AG3" s="15" t="s">
        <v>96</v>
      </c>
      <c r="AH3" s="15" t="s">
        <v>97</v>
      </c>
      <c r="AI3" s="27" t="s">
        <v>98</v>
      </c>
      <c r="AJ3" s="15" t="s">
        <v>185</v>
      </c>
      <c r="AK3" s="15" t="s">
        <v>186</v>
      </c>
      <c r="AL3" s="15" t="s">
        <v>187</v>
      </c>
      <c r="AM3" s="15" t="s">
        <v>188</v>
      </c>
      <c r="AN3" s="15" t="s">
        <v>99</v>
      </c>
      <c r="AO3" s="10" t="s">
        <v>100</v>
      </c>
      <c r="AP3" s="10" t="s">
        <v>101</v>
      </c>
      <c r="AQ3" s="15" t="s">
        <v>102</v>
      </c>
      <c r="AR3" s="15" t="s">
        <v>103</v>
      </c>
      <c r="AS3" s="10" t="s">
        <v>104</v>
      </c>
    </row>
    <row r="4" spans="3:45" s="17" customFormat="1" x14ac:dyDescent="0.25">
      <c r="C4" s="17" t="s">
        <v>105</v>
      </c>
      <c r="D4" s="10" t="s">
        <v>106</v>
      </c>
      <c r="E4" s="10" t="s">
        <v>12</v>
      </c>
      <c r="F4" s="10" t="s">
        <v>107</v>
      </c>
      <c r="G4" s="10" t="s">
        <v>108</v>
      </c>
      <c r="H4" s="10" t="s">
        <v>106</v>
      </c>
      <c r="I4" s="10">
        <v>12</v>
      </c>
      <c r="J4" s="10">
        <v>6</v>
      </c>
      <c r="K4" s="10">
        <v>24</v>
      </c>
      <c r="L4" s="10">
        <f>+I4/100</f>
        <v>0.12</v>
      </c>
      <c r="M4" s="10">
        <f>+J4/100</f>
        <v>0.06</v>
      </c>
      <c r="N4" s="10">
        <f>+K4/100</f>
        <v>0.24</v>
      </c>
      <c r="O4" s="10">
        <v>11.5</v>
      </c>
      <c r="P4" s="10">
        <v>6</v>
      </c>
      <c r="Q4" s="10">
        <v>24</v>
      </c>
      <c r="R4" s="10">
        <f>+O4*10</f>
        <v>115</v>
      </c>
      <c r="S4" s="10">
        <f>+P4*10</f>
        <v>60</v>
      </c>
      <c r="T4" s="10">
        <f>+Q4*10</f>
        <v>240</v>
      </c>
      <c r="U4" s="10">
        <f>+O4*P4*Q4</f>
        <v>1656</v>
      </c>
      <c r="V4" s="18">
        <v>2</v>
      </c>
      <c r="W4" s="10">
        <f>+V4/U4</f>
        <v>1.2077294685990338E-3</v>
      </c>
      <c r="X4" s="10">
        <f t="shared" ref="X4:X35" si="0">+O4/100</f>
        <v>0.115</v>
      </c>
      <c r="Y4" s="10">
        <f t="shared" ref="Y4:Y35" si="1">+P4/100</f>
        <v>0.06</v>
      </c>
      <c r="Z4" s="10">
        <f t="shared" ref="Z4:Z35" si="2">+Q4/100</f>
        <v>0.24</v>
      </c>
      <c r="AA4" s="10" t="s">
        <v>109</v>
      </c>
      <c r="AB4" s="10">
        <v>20</v>
      </c>
      <c r="AC4" s="14">
        <f t="shared" ref="AC4:AC35" si="3">(1/(((Z4)+($D$2))*((Y4)+($D$2))))</f>
        <v>57.142857142857146</v>
      </c>
      <c r="AD4" s="10">
        <f t="shared" ref="AD4:AD35" si="4">+Z4*X4</f>
        <v>2.76E-2</v>
      </c>
      <c r="AE4" s="10">
        <f t="shared" ref="AE4:AE35" si="5">+Y4*X4</f>
        <v>6.8999999999999999E-3</v>
      </c>
      <c r="AF4" s="10"/>
      <c r="AG4" s="10">
        <f>+AE4</f>
        <v>6.8999999999999999E-3</v>
      </c>
      <c r="AH4" s="10">
        <f>+AD4</f>
        <v>2.76E-2</v>
      </c>
      <c r="AI4" s="28">
        <f>((AG4*($D$2/2)*2)+(AH4*($D$2/2)*2))*100^3</f>
        <v>345</v>
      </c>
      <c r="AJ4" s="19">
        <f>(AG4*0.005*AC4*2)+(AH4*0.005*AC4*2)</f>
        <v>1.9714285714285715E-2</v>
      </c>
      <c r="AK4" s="20">
        <f>AC4*(V4*(9.81/1000))+AJ4*(AB4)</f>
        <v>1.5154285714285716</v>
      </c>
      <c r="AL4" s="20">
        <f>1*1*0.01*1*AB4+AK4</f>
        <v>1.7154285714285715</v>
      </c>
      <c r="AM4" s="20">
        <f>1*1*0.01*2*AB4+AK4</f>
        <v>1.9154285714285715</v>
      </c>
      <c r="AN4" s="10"/>
      <c r="AO4" s="10"/>
      <c r="AP4" s="10"/>
      <c r="AQ4" s="10"/>
      <c r="AR4" s="10"/>
    </row>
    <row r="5" spans="3:45" s="17" customFormat="1" x14ac:dyDescent="0.25">
      <c r="C5" s="17" t="s">
        <v>105</v>
      </c>
      <c r="D5" s="10" t="s">
        <v>106</v>
      </c>
      <c r="E5" s="10" t="s">
        <v>13</v>
      </c>
      <c r="F5" s="10" t="s">
        <v>107</v>
      </c>
      <c r="G5" s="10" t="s">
        <v>108</v>
      </c>
      <c r="H5" s="10" t="s">
        <v>106</v>
      </c>
      <c r="I5" s="10">
        <v>12</v>
      </c>
      <c r="J5" s="10">
        <v>6</v>
      </c>
      <c r="K5" s="10">
        <v>24</v>
      </c>
      <c r="L5" s="10">
        <f t="shared" ref="L5:N58" si="6">+I5/100</f>
        <v>0.12</v>
      </c>
      <c r="M5" s="10">
        <f t="shared" si="6"/>
        <v>0.06</v>
      </c>
      <c r="N5" s="10">
        <f t="shared" si="6"/>
        <v>0.24</v>
      </c>
      <c r="O5" s="10">
        <v>12.1</v>
      </c>
      <c r="P5" s="10">
        <v>6.2</v>
      </c>
      <c r="Q5" s="10">
        <v>24.1</v>
      </c>
      <c r="R5" s="10">
        <f t="shared" ref="R5:R58" si="7">+O5*10</f>
        <v>121</v>
      </c>
      <c r="S5" s="10">
        <f t="shared" ref="S5:S58" si="8">+P5*10</f>
        <v>62</v>
      </c>
      <c r="T5" s="10">
        <f t="shared" ref="T5:T58" si="9">+Q5*10</f>
        <v>241</v>
      </c>
      <c r="U5" s="10">
        <f t="shared" ref="U5:U66" si="10">+O5*P5*Q5</f>
        <v>1807.982</v>
      </c>
      <c r="V5" s="10">
        <v>1.8</v>
      </c>
      <c r="W5" s="10">
        <f t="shared" ref="W5:W66" si="11">+V5/U5</f>
        <v>9.9558513303782902E-4</v>
      </c>
      <c r="X5" s="10">
        <f t="shared" si="0"/>
        <v>0.121</v>
      </c>
      <c r="Y5" s="10">
        <f t="shared" si="1"/>
        <v>6.2E-2</v>
      </c>
      <c r="Z5" s="10">
        <f t="shared" si="2"/>
        <v>0.24100000000000002</v>
      </c>
      <c r="AA5" s="10" t="s">
        <v>109</v>
      </c>
      <c r="AB5" s="10">
        <v>20</v>
      </c>
      <c r="AC5" s="14">
        <f t="shared" si="3"/>
        <v>55.334218680832237</v>
      </c>
      <c r="AD5" s="10">
        <f t="shared" si="4"/>
        <v>2.9161000000000003E-2</v>
      </c>
      <c r="AE5" s="10">
        <f t="shared" si="5"/>
        <v>7.502E-3</v>
      </c>
      <c r="AF5" s="21">
        <f t="shared" ref="AF5:AF36" si="12">+IF(E5="PV",55%,60%)</f>
        <v>0.55000000000000004</v>
      </c>
      <c r="AG5" s="10">
        <f t="shared" ref="AG5:AG36" si="13">+IF(E5="PV", (AE5),(AE5-AE5*AF5))</f>
        <v>7.502E-3</v>
      </c>
      <c r="AH5" s="10">
        <f t="shared" ref="AH5:AH36" si="14">+IF(E5="PV", (AD5-AF5*AD5),(AD5))</f>
        <v>1.3122450000000001E-2</v>
      </c>
      <c r="AI5" s="28">
        <f t="shared" ref="AI5:AI58" si="15">((AG5*($D$2/2)*2)+(AH5*($D$2/2)*2))*100^3</f>
        <v>206.24450000000002</v>
      </c>
      <c r="AJ5" s="19">
        <f>(AG5*0.005*AC5*2)+(AH5*0.005*AC5*2)</f>
        <v>1.1412378264718906E-2</v>
      </c>
      <c r="AK5" s="20">
        <f t="shared" ref="AK5:AK35" si="16">AC5*(V5*(9.81/1000))+AJ5*(AB5)</f>
        <v>1.205339198760514</v>
      </c>
      <c r="AL5" s="20">
        <f t="shared" ref="AL5:AL68" si="17">1*1*0.01*1*AB5+AK5</f>
        <v>1.4053391987605139</v>
      </c>
      <c r="AM5" s="20">
        <f t="shared" ref="AM5:AM68" si="18">1*1*0.01*2*AB5+AK5</f>
        <v>1.6053391987605141</v>
      </c>
      <c r="AN5" s="10">
        <v>18.100000000000001</v>
      </c>
      <c r="AO5" s="20"/>
      <c r="AP5" s="10">
        <v>11.5</v>
      </c>
      <c r="AQ5" s="10"/>
      <c r="AR5" s="10"/>
    </row>
    <row r="6" spans="3:45" s="17" customFormat="1" x14ac:dyDescent="0.25">
      <c r="C6" s="17" t="s">
        <v>105</v>
      </c>
      <c r="D6" s="10" t="s">
        <v>110</v>
      </c>
      <c r="E6" s="10" t="s">
        <v>13</v>
      </c>
      <c r="F6" s="10" t="s">
        <v>107</v>
      </c>
      <c r="G6" s="10" t="s">
        <v>111</v>
      </c>
      <c r="H6" s="10" t="s">
        <v>110</v>
      </c>
      <c r="I6" s="10">
        <v>15</v>
      </c>
      <c r="J6" s="10">
        <v>6</v>
      </c>
      <c r="K6" s="10">
        <v>30</v>
      </c>
      <c r="L6" s="10">
        <f t="shared" si="6"/>
        <v>0.15</v>
      </c>
      <c r="M6" s="10">
        <f t="shared" si="6"/>
        <v>0.06</v>
      </c>
      <c r="N6" s="10">
        <f t="shared" si="6"/>
        <v>0.3</v>
      </c>
      <c r="O6" s="10">
        <v>14</v>
      </c>
      <c r="P6" s="10">
        <v>6</v>
      </c>
      <c r="Q6" s="10">
        <v>29</v>
      </c>
      <c r="R6" s="10">
        <f t="shared" si="7"/>
        <v>140</v>
      </c>
      <c r="S6" s="10">
        <f t="shared" si="8"/>
        <v>60</v>
      </c>
      <c r="T6" s="10">
        <f t="shared" si="9"/>
        <v>290</v>
      </c>
      <c r="U6" s="10">
        <f t="shared" si="10"/>
        <v>2436</v>
      </c>
      <c r="V6" s="18">
        <f>+W38*U6</f>
        <v>2.4</v>
      </c>
      <c r="W6" s="10">
        <f t="shared" si="11"/>
        <v>9.8522167487684722E-4</v>
      </c>
      <c r="X6" s="10">
        <f t="shared" si="0"/>
        <v>0.14000000000000001</v>
      </c>
      <c r="Y6" s="10">
        <f t="shared" si="1"/>
        <v>0.06</v>
      </c>
      <c r="Z6" s="10">
        <f t="shared" si="2"/>
        <v>0.28999999999999998</v>
      </c>
      <c r="AA6" s="10" t="s">
        <v>109</v>
      </c>
      <c r="AB6" s="10">
        <v>20</v>
      </c>
      <c r="AC6" s="14">
        <f t="shared" si="3"/>
        <v>47.619047619047628</v>
      </c>
      <c r="AD6" s="10">
        <f t="shared" si="4"/>
        <v>4.0600000000000004E-2</v>
      </c>
      <c r="AE6" s="10">
        <f t="shared" si="5"/>
        <v>8.4000000000000012E-3</v>
      </c>
      <c r="AF6" s="21">
        <f t="shared" si="12"/>
        <v>0.55000000000000004</v>
      </c>
      <c r="AG6" s="10">
        <f t="shared" si="13"/>
        <v>8.4000000000000012E-3</v>
      </c>
      <c r="AH6" s="10">
        <f t="shared" si="14"/>
        <v>1.8270000000000002E-2</v>
      </c>
      <c r="AI6" s="28">
        <f t="shared" si="15"/>
        <v>266.70000000000005</v>
      </c>
      <c r="AJ6" s="19">
        <f>(AG6*0.005*AC6*2)+(AH6*0.005*AC6*2)</f>
        <v>1.2700000000000003E-2</v>
      </c>
      <c r="AK6" s="20">
        <f t="shared" si="16"/>
        <v>1.3751428571428574</v>
      </c>
      <c r="AL6" s="20">
        <f t="shared" si="17"/>
        <v>1.5751428571428574</v>
      </c>
      <c r="AM6" s="20">
        <f t="shared" si="18"/>
        <v>1.7751428571428574</v>
      </c>
      <c r="AN6" s="10"/>
      <c r="AO6" s="20"/>
      <c r="AP6" s="10"/>
      <c r="AQ6" s="10"/>
      <c r="AR6" s="10"/>
    </row>
    <row r="7" spans="3:45" s="17" customFormat="1" x14ac:dyDescent="0.25">
      <c r="C7" s="17" t="s">
        <v>105</v>
      </c>
      <c r="D7" s="10" t="s">
        <v>112</v>
      </c>
      <c r="E7" s="10" t="s">
        <v>14</v>
      </c>
      <c r="F7" s="10" t="s">
        <v>107</v>
      </c>
      <c r="G7" s="10" t="s">
        <v>113</v>
      </c>
      <c r="H7" s="10" t="s">
        <v>112</v>
      </c>
      <c r="I7" s="10">
        <v>7</v>
      </c>
      <c r="J7" s="10">
        <v>20</v>
      </c>
      <c r="K7" s="10">
        <v>40</v>
      </c>
      <c r="L7" s="10">
        <f t="shared" si="6"/>
        <v>7.0000000000000007E-2</v>
      </c>
      <c r="M7" s="10">
        <f t="shared" si="6"/>
        <v>0.2</v>
      </c>
      <c r="N7" s="10">
        <f t="shared" si="6"/>
        <v>0.4</v>
      </c>
      <c r="O7" s="10">
        <v>7</v>
      </c>
      <c r="P7" s="10">
        <v>19</v>
      </c>
      <c r="Q7" s="10">
        <v>39</v>
      </c>
      <c r="R7" s="10">
        <f t="shared" si="7"/>
        <v>70</v>
      </c>
      <c r="S7" s="10">
        <f t="shared" si="8"/>
        <v>190</v>
      </c>
      <c r="T7" s="10">
        <f t="shared" si="9"/>
        <v>390</v>
      </c>
      <c r="U7" s="10">
        <f t="shared" si="10"/>
        <v>5187</v>
      </c>
      <c r="V7" s="18">
        <f>+W70*U7</f>
        <v>4.55</v>
      </c>
      <c r="W7" s="10">
        <f t="shared" si="11"/>
        <v>8.7719298245614037E-4</v>
      </c>
      <c r="X7" s="10">
        <f t="shared" si="0"/>
        <v>7.0000000000000007E-2</v>
      </c>
      <c r="Y7" s="10">
        <f t="shared" si="1"/>
        <v>0.19</v>
      </c>
      <c r="Z7" s="10">
        <f t="shared" si="2"/>
        <v>0.39</v>
      </c>
      <c r="AA7" s="10" t="s">
        <v>109</v>
      </c>
      <c r="AB7" s="10">
        <v>20</v>
      </c>
      <c r="AC7" s="14">
        <f t="shared" si="3"/>
        <v>12.499999999999998</v>
      </c>
      <c r="AD7" s="10">
        <f t="shared" si="4"/>
        <v>2.7300000000000005E-2</v>
      </c>
      <c r="AE7" s="10">
        <f t="shared" si="5"/>
        <v>1.3300000000000001E-2</v>
      </c>
      <c r="AF7" s="21">
        <f t="shared" si="12"/>
        <v>0.6</v>
      </c>
      <c r="AG7" s="10">
        <f t="shared" si="13"/>
        <v>5.3200000000000001E-3</v>
      </c>
      <c r="AH7" s="10">
        <f t="shared" si="14"/>
        <v>2.7300000000000005E-2</v>
      </c>
      <c r="AI7" s="28">
        <f t="shared" si="15"/>
        <v>326.20000000000005</v>
      </c>
      <c r="AJ7" s="19">
        <f t="shared" ref="AJ7:AJ14" si="19">(AG7*0.005*AC7*2)+(AH7*0.005*AC7*2)</f>
        <v>4.0775000000000004E-3</v>
      </c>
      <c r="AK7" s="20">
        <f t="shared" si="16"/>
        <v>0.63949374999999997</v>
      </c>
      <c r="AL7" s="20">
        <f t="shared" si="17"/>
        <v>0.83949374999999993</v>
      </c>
      <c r="AM7" s="20">
        <f t="shared" si="18"/>
        <v>1.0394937500000001</v>
      </c>
      <c r="AN7" s="10"/>
      <c r="AO7" s="20"/>
      <c r="AP7" s="10"/>
      <c r="AQ7" s="10"/>
      <c r="AR7" s="10"/>
    </row>
    <row r="8" spans="3:45" s="17" customFormat="1" x14ac:dyDescent="0.25">
      <c r="C8" s="17" t="s">
        <v>105</v>
      </c>
      <c r="D8" s="10" t="s">
        <v>114</v>
      </c>
      <c r="E8" s="10" t="s">
        <v>14</v>
      </c>
      <c r="F8" s="10" t="s">
        <v>107</v>
      </c>
      <c r="G8" s="10" t="s">
        <v>113</v>
      </c>
      <c r="H8" s="10" t="s">
        <v>114</v>
      </c>
      <c r="I8" s="10">
        <v>8</v>
      </c>
      <c r="J8" s="10">
        <v>20</v>
      </c>
      <c r="K8" s="10">
        <v>40</v>
      </c>
      <c r="L8" s="10">
        <f t="shared" si="6"/>
        <v>0.08</v>
      </c>
      <c r="M8" s="10">
        <f t="shared" si="6"/>
        <v>0.2</v>
      </c>
      <c r="N8" s="10">
        <f t="shared" si="6"/>
        <v>0.4</v>
      </c>
      <c r="O8" s="10">
        <v>8</v>
      </c>
      <c r="P8" s="10">
        <v>18.899999999999999</v>
      </c>
      <c r="Q8" s="10">
        <v>39</v>
      </c>
      <c r="R8" s="10">
        <f t="shared" si="7"/>
        <v>80</v>
      </c>
      <c r="S8" s="10">
        <f t="shared" si="8"/>
        <v>189</v>
      </c>
      <c r="T8" s="10">
        <f t="shared" si="9"/>
        <v>390</v>
      </c>
      <c r="U8" s="10">
        <f t="shared" si="10"/>
        <v>5896.7999999999993</v>
      </c>
      <c r="V8" s="10">
        <v>4.8</v>
      </c>
      <c r="W8" s="10">
        <f t="shared" si="11"/>
        <v>8.1400081400081407E-4</v>
      </c>
      <c r="X8" s="10">
        <f t="shared" si="0"/>
        <v>0.08</v>
      </c>
      <c r="Y8" s="10">
        <f t="shared" si="1"/>
        <v>0.18899999999999997</v>
      </c>
      <c r="Z8" s="10">
        <f t="shared" si="2"/>
        <v>0.39</v>
      </c>
      <c r="AA8" s="10" t="s">
        <v>109</v>
      </c>
      <c r="AB8" s="10">
        <v>20</v>
      </c>
      <c r="AC8" s="14">
        <f t="shared" si="3"/>
        <v>12.562814070351758</v>
      </c>
      <c r="AD8" s="10">
        <f t="shared" si="4"/>
        <v>3.1200000000000002E-2</v>
      </c>
      <c r="AE8" s="10">
        <f t="shared" si="5"/>
        <v>1.5119999999999998E-2</v>
      </c>
      <c r="AF8" s="21">
        <f t="shared" si="12"/>
        <v>0.6</v>
      </c>
      <c r="AG8" s="10">
        <f t="shared" si="13"/>
        <v>6.0479999999999996E-3</v>
      </c>
      <c r="AH8" s="10">
        <f t="shared" si="14"/>
        <v>3.1200000000000002E-2</v>
      </c>
      <c r="AI8" s="28">
        <f t="shared" si="15"/>
        <v>372.48000000000008</v>
      </c>
      <c r="AJ8" s="19">
        <f t="shared" si="19"/>
        <v>4.6793969849246234E-3</v>
      </c>
      <c r="AK8" s="20">
        <f t="shared" si="16"/>
        <v>0.6851457286432161</v>
      </c>
      <c r="AL8" s="20">
        <f t="shared" si="17"/>
        <v>0.88514572864321606</v>
      </c>
      <c r="AM8" s="20">
        <f t="shared" si="18"/>
        <v>1.0851457286432162</v>
      </c>
      <c r="AN8" s="10">
        <v>19.5</v>
      </c>
      <c r="AO8" s="20"/>
      <c r="AP8" s="10">
        <v>2.1</v>
      </c>
      <c r="AQ8" s="10"/>
      <c r="AR8" s="10"/>
    </row>
    <row r="9" spans="3:45" s="17" customFormat="1" x14ac:dyDescent="0.25">
      <c r="C9" s="17" t="s">
        <v>105</v>
      </c>
      <c r="D9" s="10" t="s">
        <v>115</v>
      </c>
      <c r="E9" s="10" t="s">
        <v>14</v>
      </c>
      <c r="F9" s="10" t="s">
        <v>107</v>
      </c>
      <c r="G9" s="10" t="s">
        <v>117</v>
      </c>
      <c r="H9" s="10" t="s">
        <v>115</v>
      </c>
      <c r="I9" s="10">
        <v>15</v>
      </c>
      <c r="J9" s="10">
        <v>10</v>
      </c>
      <c r="K9" s="10">
        <v>30</v>
      </c>
      <c r="L9" s="10">
        <f t="shared" si="6"/>
        <v>0.15</v>
      </c>
      <c r="M9" s="10">
        <f t="shared" si="6"/>
        <v>0.1</v>
      </c>
      <c r="N9" s="10">
        <f t="shared" si="6"/>
        <v>0.3</v>
      </c>
      <c r="O9" s="10">
        <v>14.2</v>
      </c>
      <c r="P9" s="10">
        <v>9.4</v>
      </c>
      <c r="Q9" s="10">
        <v>29.4</v>
      </c>
      <c r="R9" s="10">
        <f t="shared" si="7"/>
        <v>142</v>
      </c>
      <c r="S9" s="10">
        <f t="shared" si="8"/>
        <v>94</v>
      </c>
      <c r="T9" s="10">
        <f t="shared" si="9"/>
        <v>294</v>
      </c>
      <c r="U9" s="10">
        <f t="shared" si="10"/>
        <v>3924.3119999999994</v>
      </c>
      <c r="V9" s="10">
        <v>3.3</v>
      </c>
      <c r="W9" s="10">
        <f t="shared" si="11"/>
        <v>8.4091173178890981E-4</v>
      </c>
      <c r="X9" s="10">
        <f t="shared" si="0"/>
        <v>0.14199999999999999</v>
      </c>
      <c r="Y9" s="10">
        <f t="shared" si="1"/>
        <v>9.4E-2</v>
      </c>
      <c r="Z9" s="10">
        <f t="shared" si="2"/>
        <v>0.29399999999999998</v>
      </c>
      <c r="AA9" s="10" t="s">
        <v>109</v>
      </c>
      <c r="AB9" s="10">
        <v>20</v>
      </c>
      <c r="AC9" s="14">
        <f t="shared" si="3"/>
        <v>31.629554655870447</v>
      </c>
      <c r="AD9" s="10">
        <f t="shared" si="4"/>
        <v>4.1747999999999993E-2</v>
      </c>
      <c r="AE9" s="10">
        <f t="shared" si="5"/>
        <v>1.3347999999999999E-2</v>
      </c>
      <c r="AF9" s="21">
        <f t="shared" si="12"/>
        <v>0.6</v>
      </c>
      <c r="AG9" s="10">
        <f t="shared" si="13"/>
        <v>5.3392000000000005E-3</v>
      </c>
      <c r="AH9" s="10">
        <f t="shared" si="14"/>
        <v>4.1747999999999993E-2</v>
      </c>
      <c r="AI9" s="28">
        <f t="shared" si="15"/>
        <v>470.87200000000001</v>
      </c>
      <c r="AJ9" s="19">
        <f t="shared" si="19"/>
        <v>1.4893471659919028E-2</v>
      </c>
      <c r="AK9" s="20">
        <f t="shared" si="16"/>
        <v>1.3218130060728743</v>
      </c>
      <c r="AL9" s="20">
        <f t="shared" si="17"/>
        <v>1.5218130060728743</v>
      </c>
      <c r="AM9" s="20">
        <f t="shared" si="18"/>
        <v>1.7218130060728742</v>
      </c>
      <c r="AN9" s="10">
        <v>19.8</v>
      </c>
      <c r="AO9" s="20"/>
      <c r="AP9" s="10">
        <v>6.05</v>
      </c>
      <c r="AQ9" s="10"/>
      <c r="AR9" s="10"/>
    </row>
    <row r="10" spans="3:45" s="17" customFormat="1" x14ac:dyDescent="0.25">
      <c r="C10" s="17" t="s">
        <v>105</v>
      </c>
      <c r="D10" s="10" t="s">
        <v>115</v>
      </c>
      <c r="E10" s="10" t="s">
        <v>13</v>
      </c>
      <c r="F10" s="10" t="s">
        <v>107</v>
      </c>
      <c r="G10" s="10" t="s">
        <v>117</v>
      </c>
      <c r="H10" s="10" t="s">
        <v>115</v>
      </c>
      <c r="I10" s="10">
        <v>15</v>
      </c>
      <c r="J10" s="10">
        <v>10</v>
      </c>
      <c r="K10" s="10">
        <v>30</v>
      </c>
      <c r="L10" s="10">
        <f t="shared" si="6"/>
        <v>0.15</v>
      </c>
      <c r="M10" s="10">
        <f t="shared" si="6"/>
        <v>0.1</v>
      </c>
      <c r="N10" s="10">
        <f t="shared" si="6"/>
        <v>0.3</v>
      </c>
      <c r="O10" s="10">
        <v>14.2</v>
      </c>
      <c r="P10" s="10">
        <v>9.3000000000000007</v>
      </c>
      <c r="Q10" s="10">
        <v>29.7</v>
      </c>
      <c r="R10" s="10">
        <f t="shared" si="7"/>
        <v>142</v>
      </c>
      <c r="S10" s="10">
        <f t="shared" si="8"/>
        <v>93</v>
      </c>
      <c r="T10" s="10">
        <f t="shared" si="9"/>
        <v>297</v>
      </c>
      <c r="U10" s="10">
        <f t="shared" si="10"/>
        <v>3922.1819999999998</v>
      </c>
      <c r="V10" s="10">
        <v>3.4</v>
      </c>
      <c r="W10" s="10">
        <f t="shared" si="11"/>
        <v>8.668644137370474E-4</v>
      </c>
      <c r="X10" s="10">
        <f t="shared" si="0"/>
        <v>0.14199999999999999</v>
      </c>
      <c r="Y10" s="10">
        <f t="shared" si="1"/>
        <v>9.3000000000000013E-2</v>
      </c>
      <c r="Z10" s="10">
        <f t="shared" si="2"/>
        <v>0.29699999999999999</v>
      </c>
      <c r="AA10" s="10" t="s">
        <v>109</v>
      </c>
      <c r="AB10" s="10">
        <v>20</v>
      </c>
      <c r="AC10" s="14">
        <f t="shared" si="3"/>
        <v>31.624553303184591</v>
      </c>
      <c r="AD10" s="10">
        <f t="shared" si="4"/>
        <v>4.2173999999999996E-2</v>
      </c>
      <c r="AE10" s="10">
        <f t="shared" si="5"/>
        <v>1.3206000000000001E-2</v>
      </c>
      <c r="AF10" s="21">
        <f t="shared" si="12"/>
        <v>0.55000000000000004</v>
      </c>
      <c r="AG10" s="10">
        <f t="shared" si="13"/>
        <v>1.3206000000000001E-2</v>
      </c>
      <c r="AH10" s="10">
        <f t="shared" si="14"/>
        <v>1.8978299999999997E-2</v>
      </c>
      <c r="AI10" s="28">
        <f t="shared" si="15"/>
        <v>321.84299999999996</v>
      </c>
      <c r="AJ10" s="19">
        <f t="shared" si="19"/>
        <v>1.0178141108756839E-2</v>
      </c>
      <c r="AK10" s="20">
        <f t="shared" si="16"/>
        <v>1.2583681730495555</v>
      </c>
      <c r="AL10" s="20">
        <f t="shared" si="17"/>
        <v>1.4583681730495555</v>
      </c>
      <c r="AM10" s="20">
        <f t="shared" si="18"/>
        <v>1.6583681730495554</v>
      </c>
      <c r="AN10" s="10">
        <v>19.05</v>
      </c>
      <c r="AO10" s="20"/>
      <c r="AP10" s="10">
        <v>30.64</v>
      </c>
      <c r="AQ10" s="10"/>
      <c r="AR10" s="10"/>
    </row>
    <row r="11" spans="3:45" s="17" customFormat="1" x14ac:dyDescent="0.25">
      <c r="C11" s="17" t="s">
        <v>105</v>
      </c>
      <c r="D11" s="10" t="s">
        <v>118</v>
      </c>
      <c r="E11" s="10" t="s">
        <v>14</v>
      </c>
      <c r="F11" s="10" t="s">
        <v>107</v>
      </c>
      <c r="G11" s="10" t="s">
        <v>117</v>
      </c>
      <c r="H11" s="10" t="s">
        <v>118</v>
      </c>
      <c r="I11" s="10">
        <v>15</v>
      </c>
      <c r="J11" s="10">
        <v>10</v>
      </c>
      <c r="K11" s="10">
        <v>40</v>
      </c>
      <c r="L11" s="10">
        <f t="shared" si="6"/>
        <v>0.15</v>
      </c>
      <c r="M11" s="10">
        <f t="shared" si="6"/>
        <v>0.1</v>
      </c>
      <c r="N11" s="10">
        <f t="shared" si="6"/>
        <v>0.4</v>
      </c>
      <c r="O11" s="10">
        <v>14</v>
      </c>
      <c r="P11" s="10">
        <v>9.5</v>
      </c>
      <c r="Q11" s="10">
        <v>39</v>
      </c>
      <c r="R11" s="10">
        <f t="shared" si="7"/>
        <v>140</v>
      </c>
      <c r="S11" s="10">
        <f t="shared" si="8"/>
        <v>95</v>
      </c>
      <c r="T11" s="10">
        <f t="shared" si="9"/>
        <v>390</v>
      </c>
      <c r="U11" s="10">
        <f t="shared" si="10"/>
        <v>5187</v>
      </c>
      <c r="V11" s="18">
        <f>+W119*U11</f>
        <v>4.8555555555555552</v>
      </c>
      <c r="W11" s="10">
        <f t="shared" si="11"/>
        <v>9.3610093610093606E-4</v>
      </c>
      <c r="X11" s="10">
        <f t="shared" si="0"/>
        <v>0.14000000000000001</v>
      </c>
      <c r="Y11" s="10">
        <f t="shared" si="1"/>
        <v>9.5000000000000001E-2</v>
      </c>
      <c r="Z11" s="10">
        <f t="shared" si="2"/>
        <v>0.39</v>
      </c>
      <c r="AA11" s="10" t="s">
        <v>109</v>
      </c>
      <c r="AB11" s="10">
        <v>20</v>
      </c>
      <c r="AC11" s="14">
        <f t="shared" si="3"/>
        <v>23.809523809523807</v>
      </c>
      <c r="AD11" s="10">
        <f t="shared" si="4"/>
        <v>5.460000000000001E-2</v>
      </c>
      <c r="AE11" s="10">
        <f t="shared" si="5"/>
        <v>1.3300000000000001E-2</v>
      </c>
      <c r="AF11" s="21">
        <f t="shared" si="12"/>
        <v>0.6</v>
      </c>
      <c r="AG11" s="10">
        <f t="shared" si="13"/>
        <v>5.3200000000000001E-3</v>
      </c>
      <c r="AH11" s="10">
        <f t="shared" si="14"/>
        <v>5.460000000000001E-2</v>
      </c>
      <c r="AI11" s="28">
        <f t="shared" si="15"/>
        <v>599.20000000000016</v>
      </c>
      <c r="AJ11" s="19">
        <f t="shared" si="19"/>
        <v>1.4266666666666669E-2</v>
      </c>
      <c r="AK11" s="20">
        <f t="shared" si="16"/>
        <v>1.4194523809523809</v>
      </c>
      <c r="AL11" s="20">
        <f t="shared" si="17"/>
        <v>1.6194523809523809</v>
      </c>
      <c r="AM11" s="20">
        <f t="shared" si="18"/>
        <v>1.8194523809523808</v>
      </c>
      <c r="AN11" s="10"/>
      <c r="AO11" s="20"/>
      <c r="AP11" s="10"/>
      <c r="AQ11" s="10"/>
      <c r="AR11" s="10"/>
    </row>
    <row r="12" spans="3:45" s="17" customFormat="1" x14ac:dyDescent="0.25">
      <c r="C12" s="17" t="s">
        <v>105</v>
      </c>
      <c r="D12" s="10" t="s">
        <v>118</v>
      </c>
      <c r="E12" s="10" t="s">
        <v>13</v>
      </c>
      <c r="F12" s="10" t="s">
        <v>107</v>
      </c>
      <c r="G12" s="10" t="s">
        <v>117</v>
      </c>
      <c r="H12" s="10" t="s">
        <v>118</v>
      </c>
      <c r="I12" s="10">
        <v>15</v>
      </c>
      <c r="J12" s="10">
        <v>10</v>
      </c>
      <c r="K12" s="10">
        <v>40</v>
      </c>
      <c r="L12" s="10">
        <f t="shared" si="6"/>
        <v>0.15</v>
      </c>
      <c r="M12" s="10">
        <f t="shared" si="6"/>
        <v>0.1</v>
      </c>
      <c r="N12" s="10">
        <f t="shared" si="6"/>
        <v>0.4</v>
      </c>
      <c r="O12" s="10">
        <v>14</v>
      </c>
      <c r="P12" s="10">
        <v>9.5</v>
      </c>
      <c r="Q12" s="10">
        <v>39</v>
      </c>
      <c r="R12" s="10">
        <f t="shared" si="7"/>
        <v>140</v>
      </c>
      <c r="S12" s="10">
        <f t="shared" si="8"/>
        <v>95</v>
      </c>
      <c r="T12" s="10">
        <f t="shared" si="9"/>
        <v>390</v>
      </c>
      <c r="U12" s="10">
        <f t="shared" si="10"/>
        <v>5187</v>
      </c>
      <c r="V12" s="18">
        <f>+W120*U12</f>
        <v>4.8555555555555552</v>
      </c>
      <c r="W12" s="10">
        <f t="shared" si="11"/>
        <v>9.3610093610093606E-4</v>
      </c>
      <c r="X12" s="10">
        <f t="shared" si="0"/>
        <v>0.14000000000000001</v>
      </c>
      <c r="Y12" s="10">
        <f t="shared" si="1"/>
        <v>9.5000000000000001E-2</v>
      </c>
      <c r="Z12" s="10">
        <f t="shared" si="2"/>
        <v>0.39</v>
      </c>
      <c r="AA12" s="10" t="s">
        <v>109</v>
      </c>
      <c r="AB12" s="10">
        <v>20</v>
      </c>
      <c r="AC12" s="14">
        <f t="shared" si="3"/>
        <v>23.809523809523807</v>
      </c>
      <c r="AD12" s="10">
        <f t="shared" si="4"/>
        <v>5.460000000000001E-2</v>
      </c>
      <c r="AE12" s="10">
        <f t="shared" si="5"/>
        <v>1.3300000000000001E-2</v>
      </c>
      <c r="AF12" s="21">
        <f t="shared" si="12"/>
        <v>0.55000000000000004</v>
      </c>
      <c r="AG12" s="10">
        <f t="shared" si="13"/>
        <v>1.3300000000000001E-2</v>
      </c>
      <c r="AH12" s="10">
        <f t="shared" si="14"/>
        <v>2.4570000000000002E-2</v>
      </c>
      <c r="AI12" s="28">
        <f t="shared" si="15"/>
        <v>378.70000000000005</v>
      </c>
      <c r="AJ12" s="19">
        <f t="shared" si="19"/>
        <v>9.0166666666666659E-3</v>
      </c>
      <c r="AK12" s="20">
        <f t="shared" si="16"/>
        <v>1.3144523809523807</v>
      </c>
      <c r="AL12" s="20">
        <f t="shared" si="17"/>
        <v>1.5144523809523807</v>
      </c>
      <c r="AM12" s="20">
        <f t="shared" si="18"/>
        <v>1.7144523809523808</v>
      </c>
      <c r="AN12" s="10"/>
      <c r="AO12" s="20"/>
      <c r="AP12" s="10"/>
      <c r="AQ12" s="10"/>
      <c r="AR12" s="10"/>
    </row>
    <row r="13" spans="3:45" s="17" customFormat="1" x14ac:dyDescent="0.25">
      <c r="C13" s="17" t="s">
        <v>105</v>
      </c>
      <c r="D13" s="10" t="s">
        <v>119</v>
      </c>
      <c r="E13" s="10" t="s">
        <v>14</v>
      </c>
      <c r="F13" s="10" t="s">
        <v>107</v>
      </c>
      <c r="G13" s="10" t="s">
        <v>177</v>
      </c>
      <c r="H13" s="10" t="s">
        <v>119</v>
      </c>
      <c r="I13" s="10">
        <v>10</v>
      </c>
      <c r="J13" s="10">
        <v>20</v>
      </c>
      <c r="K13" s="10">
        <v>40</v>
      </c>
      <c r="L13" s="10">
        <f t="shared" si="6"/>
        <v>0.1</v>
      </c>
      <c r="M13" s="10">
        <f t="shared" si="6"/>
        <v>0.2</v>
      </c>
      <c r="N13" s="10">
        <f t="shared" si="6"/>
        <v>0.4</v>
      </c>
      <c r="O13" s="10">
        <v>9.4</v>
      </c>
      <c r="P13" s="10">
        <v>19.100000000000001</v>
      </c>
      <c r="Q13" s="10">
        <v>39.200000000000003</v>
      </c>
      <c r="R13" s="10">
        <f t="shared" si="7"/>
        <v>94</v>
      </c>
      <c r="S13" s="10">
        <f t="shared" si="8"/>
        <v>191</v>
      </c>
      <c r="T13" s="10">
        <f t="shared" si="9"/>
        <v>392</v>
      </c>
      <c r="U13" s="10">
        <f t="shared" si="10"/>
        <v>7037.9680000000017</v>
      </c>
      <c r="V13" s="10">
        <v>5.0999999999999996</v>
      </c>
      <c r="W13" s="10">
        <f t="shared" si="11"/>
        <v>7.2464097591804888E-4</v>
      </c>
      <c r="X13" s="10">
        <f t="shared" si="0"/>
        <v>9.4E-2</v>
      </c>
      <c r="Y13" s="10">
        <f t="shared" si="1"/>
        <v>0.191</v>
      </c>
      <c r="Z13" s="10">
        <f t="shared" si="2"/>
        <v>0.39200000000000002</v>
      </c>
      <c r="AA13" s="10" t="s">
        <v>109</v>
      </c>
      <c r="AB13" s="10">
        <v>20</v>
      </c>
      <c r="AC13" s="14">
        <f t="shared" si="3"/>
        <v>12.375931288829483</v>
      </c>
      <c r="AD13" s="10">
        <f t="shared" si="4"/>
        <v>3.6847999999999999E-2</v>
      </c>
      <c r="AE13" s="10">
        <f t="shared" si="5"/>
        <v>1.7954000000000001E-2</v>
      </c>
      <c r="AF13" s="21">
        <f t="shared" si="12"/>
        <v>0.6</v>
      </c>
      <c r="AG13" s="10">
        <f t="shared" si="13"/>
        <v>7.1816000000000015E-3</v>
      </c>
      <c r="AH13" s="10">
        <f t="shared" si="14"/>
        <v>3.6847999999999999E-2</v>
      </c>
      <c r="AI13" s="28">
        <f t="shared" si="15"/>
        <v>440.29600000000005</v>
      </c>
      <c r="AJ13" s="19">
        <f t="shared" si="19"/>
        <v>5.4490730427464665E-3</v>
      </c>
      <c r="AK13" s="20">
        <f t="shared" si="16"/>
        <v>0.7281616791663571</v>
      </c>
      <c r="AL13" s="20">
        <f t="shared" si="17"/>
        <v>0.92816167916635717</v>
      </c>
      <c r="AM13" s="20">
        <f t="shared" si="18"/>
        <v>1.1281616791663571</v>
      </c>
      <c r="AN13" s="10">
        <v>17.5</v>
      </c>
      <c r="AO13" s="10"/>
      <c r="AP13" s="10">
        <v>3.2</v>
      </c>
      <c r="AQ13" s="10"/>
      <c r="AR13" s="10"/>
    </row>
    <row r="14" spans="3:45" s="17" customFormat="1" x14ac:dyDescent="0.25">
      <c r="C14" s="17" t="s">
        <v>105</v>
      </c>
      <c r="D14" s="10" t="s">
        <v>119</v>
      </c>
      <c r="E14" s="10" t="s">
        <v>14</v>
      </c>
      <c r="F14" s="10" t="s">
        <v>107</v>
      </c>
      <c r="G14" s="10" t="s">
        <v>120</v>
      </c>
      <c r="H14" s="10" t="s">
        <v>119</v>
      </c>
      <c r="I14" s="10">
        <v>10</v>
      </c>
      <c r="J14" s="10">
        <v>20</v>
      </c>
      <c r="K14" s="10">
        <v>40</v>
      </c>
      <c r="L14" s="10">
        <f t="shared" si="6"/>
        <v>0.1</v>
      </c>
      <c r="M14" s="10">
        <f t="shared" si="6"/>
        <v>0.2</v>
      </c>
      <c r="N14" s="10">
        <f t="shared" si="6"/>
        <v>0.4</v>
      </c>
      <c r="O14" s="10">
        <v>9.4</v>
      </c>
      <c r="P14" s="10">
        <v>19.100000000000001</v>
      </c>
      <c r="Q14" s="10">
        <v>39.200000000000003</v>
      </c>
      <c r="R14" s="10">
        <f t="shared" si="7"/>
        <v>94</v>
      </c>
      <c r="S14" s="10">
        <f t="shared" si="8"/>
        <v>191</v>
      </c>
      <c r="T14" s="10">
        <f t="shared" si="9"/>
        <v>392</v>
      </c>
      <c r="U14" s="10">
        <f t="shared" si="10"/>
        <v>7037.9680000000017</v>
      </c>
      <c r="V14" s="10">
        <v>5.0999999999999996</v>
      </c>
      <c r="W14" s="10">
        <f t="shared" si="11"/>
        <v>7.2464097591804888E-4</v>
      </c>
      <c r="X14" s="10">
        <f t="shared" si="0"/>
        <v>9.4E-2</v>
      </c>
      <c r="Y14" s="10">
        <f t="shared" si="1"/>
        <v>0.191</v>
      </c>
      <c r="Z14" s="10">
        <f t="shared" si="2"/>
        <v>0.39200000000000002</v>
      </c>
      <c r="AA14" s="10" t="s">
        <v>109</v>
      </c>
      <c r="AB14" s="10">
        <v>20</v>
      </c>
      <c r="AC14" s="14">
        <f t="shared" si="3"/>
        <v>12.375931288829483</v>
      </c>
      <c r="AD14" s="10">
        <f t="shared" si="4"/>
        <v>3.6847999999999999E-2</v>
      </c>
      <c r="AE14" s="10">
        <f t="shared" si="5"/>
        <v>1.7954000000000001E-2</v>
      </c>
      <c r="AF14" s="21">
        <f t="shared" si="12"/>
        <v>0.6</v>
      </c>
      <c r="AG14" s="10">
        <f t="shared" si="13"/>
        <v>7.1816000000000015E-3</v>
      </c>
      <c r="AH14" s="10">
        <f t="shared" si="14"/>
        <v>3.6847999999999999E-2</v>
      </c>
      <c r="AI14" s="28">
        <f t="shared" si="15"/>
        <v>440.29600000000005</v>
      </c>
      <c r="AJ14" s="19">
        <f t="shared" si="19"/>
        <v>5.4490730427464665E-3</v>
      </c>
      <c r="AK14" s="20">
        <f t="shared" si="16"/>
        <v>0.7281616791663571</v>
      </c>
      <c r="AL14" s="20">
        <f t="shared" si="17"/>
        <v>0.92816167916635717</v>
      </c>
      <c r="AM14" s="20">
        <f t="shared" si="18"/>
        <v>1.1281616791663571</v>
      </c>
      <c r="AN14" s="10">
        <v>17.5</v>
      </c>
      <c r="AO14" s="10"/>
      <c r="AP14" s="10">
        <v>3.2</v>
      </c>
      <c r="AQ14" s="10"/>
      <c r="AR14" s="10"/>
    </row>
    <row r="15" spans="3:45" s="17" customFormat="1" x14ac:dyDescent="0.25">
      <c r="C15" s="17" t="s">
        <v>105</v>
      </c>
      <c r="D15" s="10" t="s">
        <v>119</v>
      </c>
      <c r="E15" s="10" t="s">
        <v>13</v>
      </c>
      <c r="F15" s="10" t="s">
        <v>107</v>
      </c>
      <c r="G15" s="10" t="s">
        <v>179</v>
      </c>
      <c r="H15" s="10" t="s">
        <v>119</v>
      </c>
      <c r="I15" s="10">
        <v>10</v>
      </c>
      <c r="J15" s="10">
        <v>20</v>
      </c>
      <c r="K15" s="10">
        <v>40</v>
      </c>
      <c r="L15" s="10">
        <f t="shared" si="6"/>
        <v>0.1</v>
      </c>
      <c r="M15" s="10">
        <f t="shared" si="6"/>
        <v>0.2</v>
      </c>
      <c r="N15" s="10">
        <f t="shared" si="6"/>
        <v>0.4</v>
      </c>
      <c r="O15" s="10">
        <v>9.1</v>
      </c>
      <c r="P15" s="10">
        <v>18.399999999999999</v>
      </c>
      <c r="Q15" s="10">
        <v>39</v>
      </c>
      <c r="R15" s="10">
        <f t="shared" si="7"/>
        <v>91</v>
      </c>
      <c r="S15" s="10">
        <f t="shared" si="8"/>
        <v>184</v>
      </c>
      <c r="T15" s="10">
        <f t="shared" si="9"/>
        <v>390</v>
      </c>
      <c r="U15" s="10">
        <f t="shared" si="10"/>
        <v>6530.1599999999989</v>
      </c>
      <c r="V15" s="10">
        <v>6</v>
      </c>
      <c r="W15" s="10">
        <f t="shared" si="11"/>
        <v>9.1881362784372827E-4</v>
      </c>
      <c r="X15" s="10">
        <f t="shared" si="0"/>
        <v>9.0999999999999998E-2</v>
      </c>
      <c r="Y15" s="10">
        <f t="shared" si="1"/>
        <v>0.184</v>
      </c>
      <c r="Z15" s="10">
        <f t="shared" si="2"/>
        <v>0.39</v>
      </c>
      <c r="AA15" s="10" t="s">
        <v>109</v>
      </c>
      <c r="AB15" s="10">
        <v>20</v>
      </c>
      <c r="AC15" s="14">
        <f t="shared" si="3"/>
        <v>12.88659793814433</v>
      </c>
      <c r="AD15" s="10">
        <f t="shared" si="4"/>
        <v>3.5490000000000001E-2</v>
      </c>
      <c r="AE15" s="10">
        <f t="shared" si="5"/>
        <v>1.6743999999999998E-2</v>
      </c>
      <c r="AF15" s="21">
        <f t="shared" si="12"/>
        <v>0.55000000000000004</v>
      </c>
      <c r="AG15" s="10">
        <f t="shared" si="13"/>
        <v>1.6743999999999998E-2</v>
      </c>
      <c r="AH15" s="10">
        <f t="shared" si="14"/>
        <v>1.5970499999999999E-2</v>
      </c>
      <c r="AI15" s="28">
        <f t="shared" si="15"/>
        <v>327.14499999999992</v>
      </c>
      <c r="AJ15" s="19">
        <f t="shared" ref="AJ15:AJ49" si="20">(AG15*0.005*AC15*2)+(AH15*0.005*AC15*2)</f>
        <v>4.2157860824742262E-3</v>
      </c>
      <c r="AK15" s="20">
        <f t="shared" si="16"/>
        <v>0.84282087628865998</v>
      </c>
      <c r="AL15" s="20">
        <f>1*1*0.01*1*AB15+AK15</f>
        <v>1.0428208762886599</v>
      </c>
      <c r="AM15" s="20">
        <f>1*1*0.01*2*AB15+AK15</f>
        <v>1.2428208762886599</v>
      </c>
      <c r="AN15" s="10">
        <v>17.010000000000002</v>
      </c>
      <c r="AO15" s="20"/>
      <c r="AP15" s="10">
        <v>23.73</v>
      </c>
      <c r="AQ15" s="10"/>
      <c r="AR15" s="10"/>
    </row>
    <row r="16" spans="3:45" s="17" customFormat="1" x14ac:dyDescent="0.25">
      <c r="C16" s="17" t="s">
        <v>105</v>
      </c>
      <c r="D16" s="10" t="s">
        <v>122</v>
      </c>
      <c r="E16" s="10" t="s">
        <v>14</v>
      </c>
      <c r="F16" s="10" t="s">
        <v>107</v>
      </c>
      <c r="G16" s="10" t="s">
        <v>123</v>
      </c>
      <c r="H16" s="10" t="s">
        <v>122</v>
      </c>
      <c r="I16" s="10">
        <v>12</v>
      </c>
      <c r="J16" s="10">
        <v>13</v>
      </c>
      <c r="K16" s="10">
        <v>30</v>
      </c>
      <c r="L16" s="10">
        <f t="shared" si="6"/>
        <v>0.12</v>
      </c>
      <c r="M16" s="10">
        <f t="shared" si="6"/>
        <v>0.13</v>
      </c>
      <c r="N16" s="10">
        <f t="shared" si="6"/>
        <v>0.3</v>
      </c>
      <c r="O16" s="10">
        <v>11.7</v>
      </c>
      <c r="P16" s="10">
        <v>12.5</v>
      </c>
      <c r="Q16" s="10">
        <v>29.4</v>
      </c>
      <c r="R16" s="10">
        <f t="shared" si="7"/>
        <v>117</v>
      </c>
      <c r="S16" s="10">
        <f t="shared" si="8"/>
        <v>125</v>
      </c>
      <c r="T16" s="10">
        <f t="shared" si="9"/>
        <v>294</v>
      </c>
      <c r="U16" s="10">
        <f t="shared" si="10"/>
        <v>4299.75</v>
      </c>
      <c r="V16" s="10">
        <v>3.4</v>
      </c>
      <c r="W16" s="10">
        <f t="shared" si="11"/>
        <v>7.9074364788650497E-4</v>
      </c>
      <c r="X16" s="10">
        <f t="shared" si="0"/>
        <v>0.11699999999999999</v>
      </c>
      <c r="Y16" s="10">
        <f t="shared" si="1"/>
        <v>0.125</v>
      </c>
      <c r="Z16" s="10">
        <f t="shared" si="2"/>
        <v>0.29399999999999998</v>
      </c>
      <c r="AA16" s="10" t="s">
        <v>109</v>
      </c>
      <c r="AB16" s="10">
        <v>20</v>
      </c>
      <c r="AC16" s="14">
        <f t="shared" si="3"/>
        <v>24.366471734892787</v>
      </c>
      <c r="AD16" s="10">
        <f t="shared" si="4"/>
        <v>3.4397999999999998E-2</v>
      </c>
      <c r="AE16" s="10">
        <f t="shared" si="5"/>
        <v>1.4624999999999999E-2</v>
      </c>
      <c r="AF16" s="21">
        <f t="shared" si="12"/>
        <v>0.6</v>
      </c>
      <c r="AG16" s="10">
        <f t="shared" si="13"/>
        <v>5.8499999999999993E-3</v>
      </c>
      <c r="AH16" s="10">
        <f t="shared" si="14"/>
        <v>3.4397999999999998E-2</v>
      </c>
      <c r="AI16" s="28">
        <f t="shared" si="15"/>
        <v>402.47999999999996</v>
      </c>
      <c r="AJ16" s="19">
        <f t="shared" si="20"/>
        <v>9.8070175438596478E-3</v>
      </c>
      <c r="AK16" s="20">
        <f t="shared" si="16"/>
        <v>1.008859649122807</v>
      </c>
      <c r="AL16" s="20">
        <f t="shared" si="17"/>
        <v>1.208859649122807</v>
      </c>
      <c r="AM16" s="20">
        <f t="shared" si="18"/>
        <v>1.4088596491228071</v>
      </c>
      <c r="AN16" s="10">
        <v>21.66</v>
      </c>
      <c r="AO16" s="10"/>
      <c r="AP16" s="10">
        <v>4.49</v>
      </c>
      <c r="AQ16" s="10"/>
      <c r="AR16" s="10"/>
    </row>
    <row r="17" spans="3:44" s="17" customFormat="1" x14ac:dyDescent="0.25">
      <c r="C17" s="17" t="s">
        <v>105</v>
      </c>
      <c r="D17" s="10" t="s">
        <v>122</v>
      </c>
      <c r="E17" s="10" t="s">
        <v>13</v>
      </c>
      <c r="F17" s="10" t="s">
        <v>107</v>
      </c>
      <c r="G17" s="10" t="s">
        <v>123</v>
      </c>
      <c r="H17" s="10" t="s">
        <v>122</v>
      </c>
      <c r="I17" s="10">
        <v>12</v>
      </c>
      <c r="J17" s="10">
        <v>13</v>
      </c>
      <c r="K17" s="10">
        <v>30</v>
      </c>
      <c r="L17" s="10">
        <f t="shared" si="6"/>
        <v>0.12</v>
      </c>
      <c r="M17" s="10">
        <f t="shared" si="6"/>
        <v>0.13</v>
      </c>
      <c r="N17" s="10">
        <f t="shared" si="6"/>
        <v>0.3</v>
      </c>
      <c r="O17" s="10">
        <v>11.7</v>
      </c>
      <c r="P17" s="10">
        <v>12.3</v>
      </c>
      <c r="Q17" s="10">
        <v>29.4</v>
      </c>
      <c r="R17" s="10">
        <f t="shared" si="7"/>
        <v>117</v>
      </c>
      <c r="S17" s="10">
        <f t="shared" si="8"/>
        <v>123</v>
      </c>
      <c r="T17" s="10">
        <f t="shared" si="9"/>
        <v>294</v>
      </c>
      <c r="U17" s="10">
        <f t="shared" si="10"/>
        <v>4230.9539999999997</v>
      </c>
      <c r="V17" s="10">
        <v>3.67</v>
      </c>
      <c r="W17" s="10">
        <f t="shared" si="11"/>
        <v>8.674166630031903E-4</v>
      </c>
      <c r="X17" s="10">
        <f t="shared" si="0"/>
        <v>0.11699999999999999</v>
      </c>
      <c r="Y17" s="10">
        <f t="shared" si="1"/>
        <v>0.12300000000000001</v>
      </c>
      <c r="Z17" s="10">
        <f t="shared" si="2"/>
        <v>0.29399999999999998</v>
      </c>
      <c r="AA17" s="10" t="s">
        <v>109</v>
      </c>
      <c r="AB17" s="10">
        <v>20</v>
      </c>
      <c r="AC17" s="14">
        <f t="shared" si="3"/>
        <v>24.732884843688165</v>
      </c>
      <c r="AD17" s="10">
        <f t="shared" si="4"/>
        <v>3.4397999999999998E-2</v>
      </c>
      <c r="AE17" s="10">
        <f t="shared" si="5"/>
        <v>1.4391000000000001E-2</v>
      </c>
      <c r="AF17" s="21">
        <f t="shared" si="12"/>
        <v>0.55000000000000004</v>
      </c>
      <c r="AG17" s="10">
        <f t="shared" si="13"/>
        <v>1.4391000000000001E-2</v>
      </c>
      <c r="AH17" s="10">
        <f t="shared" si="14"/>
        <v>1.5479099999999999E-2</v>
      </c>
      <c r="AI17" s="28">
        <f t="shared" si="15"/>
        <v>298.70100000000002</v>
      </c>
      <c r="AJ17" s="19">
        <f t="shared" si="20"/>
        <v>7.3877374356944988E-3</v>
      </c>
      <c r="AK17" s="20">
        <f t="shared" si="16"/>
        <v>1.038205381875742</v>
      </c>
      <c r="AL17" s="20">
        <f t="shared" si="17"/>
        <v>1.2382053818757419</v>
      </c>
      <c r="AM17" s="20">
        <f t="shared" si="18"/>
        <v>1.4382053818757421</v>
      </c>
      <c r="AN17" s="10">
        <v>18.37</v>
      </c>
      <c r="AO17" s="10"/>
      <c r="AP17" s="10">
        <v>19.16</v>
      </c>
      <c r="AQ17" s="10"/>
      <c r="AR17" s="10"/>
    </row>
    <row r="18" spans="3:44" s="17" customFormat="1" x14ac:dyDescent="0.25">
      <c r="C18" s="17" t="s">
        <v>105</v>
      </c>
      <c r="D18" s="10" t="s">
        <v>124</v>
      </c>
      <c r="E18" s="10" t="s">
        <v>14</v>
      </c>
      <c r="F18" s="10" t="s">
        <v>107</v>
      </c>
      <c r="G18" s="10" t="s">
        <v>139</v>
      </c>
      <c r="H18" s="10" t="s">
        <v>124</v>
      </c>
      <c r="I18" s="10">
        <v>12</v>
      </c>
      <c r="J18" s="10">
        <v>20</v>
      </c>
      <c r="K18" s="10">
        <v>40</v>
      </c>
      <c r="L18" s="10">
        <f t="shared" si="6"/>
        <v>0.12</v>
      </c>
      <c r="M18" s="10">
        <f t="shared" si="6"/>
        <v>0.2</v>
      </c>
      <c r="N18" s="10">
        <f t="shared" si="6"/>
        <v>0.4</v>
      </c>
      <c r="O18" s="10">
        <v>12.1</v>
      </c>
      <c r="P18" s="10">
        <v>19.899999999999999</v>
      </c>
      <c r="Q18" s="10">
        <v>39</v>
      </c>
      <c r="R18" s="10">
        <f t="shared" si="7"/>
        <v>121</v>
      </c>
      <c r="S18" s="10">
        <f t="shared" si="8"/>
        <v>199</v>
      </c>
      <c r="T18" s="10">
        <f t="shared" si="9"/>
        <v>390</v>
      </c>
      <c r="U18" s="10">
        <f t="shared" si="10"/>
        <v>9390.8099999999977</v>
      </c>
      <c r="V18" s="10">
        <v>7.4</v>
      </c>
      <c r="W18" s="10">
        <f t="shared" si="11"/>
        <v>7.880044426412633E-4</v>
      </c>
      <c r="X18" s="10">
        <f t="shared" si="0"/>
        <v>0.121</v>
      </c>
      <c r="Y18" s="10">
        <f t="shared" si="1"/>
        <v>0.19899999999999998</v>
      </c>
      <c r="Z18" s="10">
        <f t="shared" si="2"/>
        <v>0.39</v>
      </c>
      <c r="AA18" s="10" t="s">
        <v>109</v>
      </c>
      <c r="AB18" s="10">
        <v>20</v>
      </c>
      <c r="AC18" s="14">
        <f t="shared" si="3"/>
        <v>11.961722488038276</v>
      </c>
      <c r="AD18" s="10">
        <f t="shared" si="4"/>
        <v>4.7190000000000003E-2</v>
      </c>
      <c r="AE18" s="10">
        <f t="shared" si="5"/>
        <v>2.4078999999999996E-2</v>
      </c>
      <c r="AF18" s="21">
        <f t="shared" si="12"/>
        <v>0.6</v>
      </c>
      <c r="AG18" s="10">
        <f t="shared" si="13"/>
        <v>9.6315999999999988E-3</v>
      </c>
      <c r="AH18" s="10">
        <f t="shared" si="14"/>
        <v>4.7190000000000003E-2</v>
      </c>
      <c r="AI18" s="28">
        <f t="shared" si="15"/>
        <v>568.21600000000012</v>
      </c>
      <c r="AJ18" s="19">
        <f t="shared" si="20"/>
        <v>6.7968421052631576E-3</v>
      </c>
      <c r="AK18" s="20">
        <f t="shared" si="16"/>
        <v>1.0042861244019139</v>
      </c>
      <c r="AL18" s="20">
        <f t="shared" si="17"/>
        <v>1.2042861244019138</v>
      </c>
      <c r="AM18" s="20">
        <f t="shared" si="18"/>
        <v>1.404286124401914</v>
      </c>
      <c r="AN18" s="10">
        <v>17.3</v>
      </c>
      <c r="AO18" s="10"/>
      <c r="AP18" s="10">
        <v>3.3</v>
      </c>
      <c r="AQ18" s="10"/>
      <c r="AR18" s="10"/>
    </row>
    <row r="19" spans="3:44" s="17" customFormat="1" x14ac:dyDescent="0.25">
      <c r="C19" s="17" t="s">
        <v>105</v>
      </c>
      <c r="D19" s="10" t="s">
        <v>124</v>
      </c>
      <c r="E19" s="10" t="s">
        <v>13</v>
      </c>
      <c r="F19" s="10" t="s">
        <v>107</v>
      </c>
      <c r="G19" s="10" t="s">
        <v>125</v>
      </c>
      <c r="H19" s="10" t="s">
        <v>124</v>
      </c>
      <c r="I19" s="10">
        <v>12</v>
      </c>
      <c r="J19" s="10">
        <v>20</v>
      </c>
      <c r="K19" s="10">
        <v>40</v>
      </c>
      <c r="L19" s="10">
        <f t="shared" si="6"/>
        <v>0.12</v>
      </c>
      <c r="M19" s="10">
        <f t="shared" si="6"/>
        <v>0.2</v>
      </c>
      <c r="N19" s="10">
        <f t="shared" si="6"/>
        <v>0.4</v>
      </c>
      <c r="O19" s="10">
        <v>11.9</v>
      </c>
      <c r="P19" s="10">
        <v>18.600000000000001</v>
      </c>
      <c r="Q19" s="10">
        <v>39.6</v>
      </c>
      <c r="R19" s="10">
        <f t="shared" si="7"/>
        <v>119</v>
      </c>
      <c r="S19" s="10">
        <f t="shared" si="8"/>
        <v>186</v>
      </c>
      <c r="T19" s="10">
        <f t="shared" si="9"/>
        <v>396</v>
      </c>
      <c r="U19" s="10">
        <f t="shared" si="10"/>
        <v>8765.0640000000021</v>
      </c>
      <c r="V19" s="10">
        <v>7.3</v>
      </c>
      <c r="W19" s="10">
        <f t="shared" si="11"/>
        <v>8.3285187649514004E-4</v>
      </c>
      <c r="X19" s="10">
        <f t="shared" si="0"/>
        <v>0.11900000000000001</v>
      </c>
      <c r="Y19" s="10">
        <f t="shared" si="1"/>
        <v>0.18600000000000003</v>
      </c>
      <c r="Z19" s="10">
        <f t="shared" si="2"/>
        <v>0.39600000000000002</v>
      </c>
      <c r="AA19" s="10" t="s">
        <v>109</v>
      </c>
      <c r="AB19" s="10">
        <v>20</v>
      </c>
      <c r="AC19" s="14">
        <f t="shared" si="3"/>
        <v>12.566602995878151</v>
      </c>
      <c r="AD19" s="10">
        <f t="shared" si="4"/>
        <v>4.7124000000000006E-2</v>
      </c>
      <c r="AE19" s="10">
        <f t="shared" si="5"/>
        <v>2.2134000000000004E-2</v>
      </c>
      <c r="AF19" s="21">
        <f t="shared" si="12"/>
        <v>0.55000000000000004</v>
      </c>
      <c r="AG19" s="10">
        <f t="shared" si="13"/>
        <v>2.2134000000000004E-2</v>
      </c>
      <c r="AH19" s="10">
        <f t="shared" si="14"/>
        <v>2.12058E-2</v>
      </c>
      <c r="AI19" s="28">
        <f t="shared" si="15"/>
        <v>433.39800000000002</v>
      </c>
      <c r="AJ19" s="19">
        <f t="shared" si="20"/>
        <v>5.4463406052076002E-3</v>
      </c>
      <c r="AK19" s="20">
        <f t="shared" si="16"/>
        <v>1.0088589524479743</v>
      </c>
      <c r="AL19" s="20">
        <f t="shared" si="17"/>
        <v>1.2088589524479743</v>
      </c>
      <c r="AM19" s="20">
        <f t="shared" si="18"/>
        <v>1.4088589524479742</v>
      </c>
      <c r="AN19" s="10">
        <v>18.399999999999999</v>
      </c>
      <c r="AO19" s="10"/>
      <c r="AP19" s="10">
        <v>16.61</v>
      </c>
      <c r="AQ19" s="10"/>
      <c r="AR19" s="10"/>
    </row>
    <row r="20" spans="3:44" s="17" customFormat="1" x14ac:dyDescent="0.25">
      <c r="C20" s="17" t="s">
        <v>105</v>
      </c>
      <c r="D20" s="10" t="s">
        <v>126</v>
      </c>
      <c r="E20" s="10" t="s">
        <v>14</v>
      </c>
      <c r="F20" s="10" t="s">
        <v>107</v>
      </c>
      <c r="G20" s="10" t="s">
        <v>139</v>
      </c>
      <c r="H20" s="10" t="s">
        <v>126</v>
      </c>
      <c r="I20" s="10">
        <v>15</v>
      </c>
      <c r="J20" s="10">
        <v>20</v>
      </c>
      <c r="K20" s="10">
        <v>40</v>
      </c>
      <c r="L20" s="10">
        <f t="shared" si="6"/>
        <v>0.15</v>
      </c>
      <c r="M20" s="10">
        <f t="shared" si="6"/>
        <v>0.2</v>
      </c>
      <c r="N20" s="10">
        <f t="shared" si="6"/>
        <v>0.4</v>
      </c>
      <c r="O20" s="10">
        <v>14.2</v>
      </c>
      <c r="P20" s="10">
        <v>18.899999999999999</v>
      </c>
      <c r="Q20" s="10">
        <v>39.1</v>
      </c>
      <c r="R20" s="10">
        <f t="shared" si="7"/>
        <v>142</v>
      </c>
      <c r="S20" s="10">
        <f t="shared" si="8"/>
        <v>189</v>
      </c>
      <c r="T20" s="10">
        <f t="shared" si="9"/>
        <v>391</v>
      </c>
      <c r="U20" s="10">
        <f t="shared" si="10"/>
        <v>10493.657999999998</v>
      </c>
      <c r="V20" s="10">
        <v>7.6</v>
      </c>
      <c r="W20" s="10">
        <f t="shared" si="11"/>
        <v>7.2424696897878708E-4</v>
      </c>
      <c r="X20" s="10">
        <f t="shared" si="0"/>
        <v>0.14199999999999999</v>
      </c>
      <c r="Y20" s="10">
        <f t="shared" si="1"/>
        <v>0.18899999999999997</v>
      </c>
      <c r="Z20" s="10">
        <f t="shared" si="2"/>
        <v>0.39100000000000001</v>
      </c>
      <c r="AA20" s="10" t="s">
        <v>109</v>
      </c>
      <c r="AB20" s="10">
        <v>20</v>
      </c>
      <c r="AC20" s="14">
        <f t="shared" si="3"/>
        <v>12.531485356959362</v>
      </c>
      <c r="AD20" s="10">
        <f t="shared" si="4"/>
        <v>5.5521999999999995E-2</v>
      </c>
      <c r="AE20" s="10">
        <f t="shared" si="5"/>
        <v>2.6837999999999994E-2</v>
      </c>
      <c r="AF20" s="21">
        <f t="shared" si="12"/>
        <v>0.6</v>
      </c>
      <c r="AG20" s="10">
        <f t="shared" si="13"/>
        <v>1.0735199999999997E-2</v>
      </c>
      <c r="AH20" s="10">
        <f t="shared" si="14"/>
        <v>5.5521999999999995E-2</v>
      </c>
      <c r="AI20" s="28">
        <f t="shared" si="15"/>
        <v>662.57199999999989</v>
      </c>
      <c r="AJ20" s="19">
        <f t="shared" si="20"/>
        <v>8.3030113159312767E-3</v>
      </c>
      <c r="AK20" s="20">
        <f t="shared" si="16"/>
        <v>1.1003576485920876</v>
      </c>
      <c r="AL20" s="20">
        <f t="shared" si="17"/>
        <v>1.3003576485920876</v>
      </c>
      <c r="AM20" s="20">
        <f t="shared" si="18"/>
        <v>1.5003576485920878</v>
      </c>
      <c r="AN20" s="10">
        <v>19.059999999999999</v>
      </c>
      <c r="AO20" s="10"/>
      <c r="AP20" s="10">
        <v>2.5</v>
      </c>
      <c r="AQ20" s="10"/>
      <c r="AR20" s="10"/>
    </row>
    <row r="21" spans="3:44" s="17" customFormat="1" x14ac:dyDescent="0.25">
      <c r="C21" s="17" t="s">
        <v>105</v>
      </c>
      <c r="D21" s="10" t="s">
        <v>126</v>
      </c>
      <c r="E21" s="10" t="s">
        <v>13</v>
      </c>
      <c r="F21" s="10" t="s">
        <v>107</v>
      </c>
      <c r="G21" s="10" t="s">
        <v>125</v>
      </c>
      <c r="H21" s="10" t="s">
        <v>126</v>
      </c>
      <c r="I21" s="10">
        <v>15</v>
      </c>
      <c r="J21" s="10">
        <v>20</v>
      </c>
      <c r="K21" s="10">
        <v>40</v>
      </c>
      <c r="L21" s="10">
        <f t="shared" si="6"/>
        <v>0.15</v>
      </c>
      <c r="M21" s="10">
        <f t="shared" si="6"/>
        <v>0.2</v>
      </c>
      <c r="N21" s="10">
        <f t="shared" si="6"/>
        <v>0.4</v>
      </c>
      <c r="O21" s="10">
        <v>14.1</v>
      </c>
      <c r="P21" s="10">
        <v>18.899999999999999</v>
      </c>
      <c r="Q21" s="10">
        <v>39.1</v>
      </c>
      <c r="R21" s="10">
        <f t="shared" si="7"/>
        <v>141</v>
      </c>
      <c r="S21" s="10">
        <f t="shared" si="8"/>
        <v>189</v>
      </c>
      <c r="T21" s="10">
        <f t="shared" si="9"/>
        <v>391</v>
      </c>
      <c r="U21" s="10">
        <f t="shared" si="10"/>
        <v>10419.758999999998</v>
      </c>
      <c r="V21" s="10">
        <v>8.1</v>
      </c>
      <c r="W21" s="10">
        <f t="shared" si="11"/>
        <v>7.7736922706177767E-4</v>
      </c>
      <c r="X21" s="10">
        <f t="shared" si="0"/>
        <v>0.14099999999999999</v>
      </c>
      <c r="Y21" s="10">
        <f t="shared" si="1"/>
        <v>0.18899999999999997</v>
      </c>
      <c r="Z21" s="10">
        <f t="shared" si="2"/>
        <v>0.39100000000000001</v>
      </c>
      <c r="AA21" s="10" t="s">
        <v>109</v>
      </c>
      <c r="AB21" s="10">
        <v>20</v>
      </c>
      <c r="AC21" s="14">
        <f t="shared" si="3"/>
        <v>12.531485356959362</v>
      </c>
      <c r="AD21" s="10">
        <f t="shared" si="4"/>
        <v>5.5130999999999999E-2</v>
      </c>
      <c r="AE21" s="10">
        <f t="shared" si="5"/>
        <v>2.6648999999999992E-2</v>
      </c>
      <c r="AF21" s="21">
        <f t="shared" si="12"/>
        <v>0.55000000000000004</v>
      </c>
      <c r="AG21" s="10">
        <f t="shared" si="13"/>
        <v>2.6648999999999992E-2</v>
      </c>
      <c r="AH21" s="10">
        <f t="shared" si="14"/>
        <v>2.4808949999999996E-2</v>
      </c>
      <c r="AI21" s="28">
        <f t="shared" si="15"/>
        <v>514.57949999999983</v>
      </c>
      <c r="AJ21" s="19">
        <f t="shared" si="20"/>
        <v>6.4484454692414683E-3</v>
      </c>
      <c r="AK21" s="20">
        <f t="shared" si="16"/>
        <v>1.1247332673341772</v>
      </c>
      <c r="AL21" s="20">
        <f t="shared" si="17"/>
        <v>1.3247332673341772</v>
      </c>
      <c r="AM21" s="20">
        <f t="shared" si="18"/>
        <v>1.5247332673341774</v>
      </c>
      <c r="AN21" s="10">
        <v>18.600000000000001</v>
      </c>
      <c r="AO21" s="10"/>
      <c r="AP21" s="10">
        <v>15.81</v>
      </c>
      <c r="AQ21" s="10"/>
      <c r="AR21" s="10"/>
    </row>
    <row r="22" spans="3:44" s="17" customFormat="1" x14ac:dyDescent="0.25">
      <c r="C22" s="17" t="s">
        <v>127</v>
      </c>
      <c r="D22" s="10" t="s">
        <v>119</v>
      </c>
      <c r="E22" s="10" t="s">
        <v>14</v>
      </c>
      <c r="F22" s="10" t="s">
        <v>107</v>
      </c>
      <c r="G22" s="10" t="s">
        <v>113</v>
      </c>
      <c r="H22" s="10" t="s">
        <v>119</v>
      </c>
      <c r="I22" s="10">
        <v>10</v>
      </c>
      <c r="J22" s="10">
        <v>20</v>
      </c>
      <c r="K22" s="10">
        <v>40</v>
      </c>
      <c r="L22" s="10">
        <f t="shared" si="6"/>
        <v>0.1</v>
      </c>
      <c r="M22" s="10">
        <f t="shared" si="6"/>
        <v>0.2</v>
      </c>
      <c r="N22" s="10">
        <f t="shared" si="6"/>
        <v>0.4</v>
      </c>
      <c r="O22" s="10">
        <v>9</v>
      </c>
      <c r="P22" s="10">
        <v>19</v>
      </c>
      <c r="Q22" s="10">
        <v>39</v>
      </c>
      <c r="R22" s="10">
        <f t="shared" si="7"/>
        <v>90</v>
      </c>
      <c r="S22" s="10">
        <f t="shared" si="8"/>
        <v>190</v>
      </c>
      <c r="T22" s="10">
        <f t="shared" si="9"/>
        <v>390</v>
      </c>
      <c r="U22" s="10">
        <f t="shared" si="10"/>
        <v>6669</v>
      </c>
      <c r="V22" s="10">
        <v>5</v>
      </c>
      <c r="W22" s="10">
        <f t="shared" si="11"/>
        <v>7.4973759184285499E-4</v>
      </c>
      <c r="X22" s="10">
        <f t="shared" si="0"/>
        <v>0.09</v>
      </c>
      <c r="Y22" s="10">
        <f t="shared" si="1"/>
        <v>0.19</v>
      </c>
      <c r="Z22" s="10">
        <f t="shared" si="2"/>
        <v>0.39</v>
      </c>
      <c r="AA22" s="10" t="s">
        <v>109</v>
      </c>
      <c r="AB22" s="10">
        <v>20</v>
      </c>
      <c r="AC22" s="14">
        <f t="shared" si="3"/>
        <v>12.499999999999998</v>
      </c>
      <c r="AD22" s="10">
        <f t="shared" si="4"/>
        <v>3.5099999999999999E-2</v>
      </c>
      <c r="AE22" s="10">
        <f t="shared" si="5"/>
        <v>1.7100000000000001E-2</v>
      </c>
      <c r="AF22" s="21">
        <f t="shared" si="12"/>
        <v>0.6</v>
      </c>
      <c r="AG22" s="10">
        <f t="shared" si="13"/>
        <v>6.8400000000000006E-3</v>
      </c>
      <c r="AH22" s="10">
        <f t="shared" si="14"/>
        <v>3.5099999999999999E-2</v>
      </c>
      <c r="AI22" s="28">
        <f>((AG22*($D$2/2)*2)+(AH22*($D$2/2)*2))*100^3</f>
        <v>419.4</v>
      </c>
      <c r="AJ22" s="19">
        <f t="shared" si="20"/>
        <v>5.2424999999999998E-3</v>
      </c>
      <c r="AK22" s="20">
        <f t="shared" si="16"/>
        <v>0.71797499999999992</v>
      </c>
      <c r="AL22" s="20">
        <f t="shared" si="17"/>
        <v>0.91797499999999999</v>
      </c>
      <c r="AM22" s="20">
        <f t="shared" si="18"/>
        <v>1.1179749999999999</v>
      </c>
      <c r="AN22" s="10"/>
      <c r="AO22" s="10"/>
      <c r="AP22" s="10"/>
      <c r="AQ22" s="10"/>
      <c r="AR22" s="10"/>
    </row>
    <row r="23" spans="3:44" s="17" customFormat="1" x14ac:dyDescent="0.25">
      <c r="C23" s="17" t="s">
        <v>127</v>
      </c>
      <c r="D23" s="10" t="s">
        <v>124</v>
      </c>
      <c r="E23" s="10" t="s">
        <v>14</v>
      </c>
      <c r="F23" s="10" t="s">
        <v>107</v>
      </c>
      <c r="G23" s="10" t="s">
        <v>120</v>
      </c>
      <c r="H23" s="10" t="s">
        <v>124</v>
      </c>
      <c r="I23" s="10">
        <v>12</v>
      </c>
      <c r="J23" s="10">
        <v>20</v>
      </c>
      <c r="K23" s="10">
        <v>40</v>
      </c>
      <c r="L23" s="10">
        <f t="shared" si="6"/>
        <v>0.12</v>
      </c>
      <c r="M23" s="10">
        <f t="shared" si="6"/>
        <v>0.2</v>
      </c>
      <c r="N23" s="10">
        <f t="shared" si="6"/>
        <v>0.4</v>
      </c>
      <c r="O23" s="10">
        <v>11.5</v>
      </c>
      <c r="P23" s="10">
        <v>19</v>
      </c>
      <c r="Q23" s="10">
        <v>39</v>
      </c>
      <c r="R23" s="10">
        <f t="shared" si="7"/>
        <v>115</v>
      </c>
      <c r="S23" s="10">
        <f t="shared" si="8"/>
        <v>190</v>
      </c>
      <c r="T23" s="10">
        <f t="shared" si="9"/>
        <v>390</v>
      </c>
      <c r="U23" s="10">
        <f t="shared" si="10"/>
        <v>8521.5</v>
      </c>
      <c r="V23" s="10">
        <v>7</v>
      </c>
      <c r="W23" s="10">
        <f t="shared" si="11"/>
        <v>8.2145162236695415E-4</v>
      </c>
      <c r="X23" s="10">
        <f t="shared" si="0"/>
        <v>0.115</v>
      </c>
      <c r="Y23" s="10">
        <f t="shared" si="1"/>
        <v>0.19</v>
      </c>
      <c r="Z23" s="10">
        <f t="shared" si="2"/>
        <v>0.39</v>
      </c>
      <c r="AA23" s="10" t="s">
        <v>109</v>
      </c>
      <c r="AB23" s="10">
        <v>20</v>
      </c>
      <c r="AC23" s="14">
        <f t="shared" si="3"/>
        <v>12.499999999999998</v>
      </c>
      <c r="AD23" s="10">
        <f t="shared" si="4"/>
        <v>4.4850000000000001E-2</v>
      </c>
      <c r="AE23" s="10">
        <f t="shared" si="5"/>
        <v>2.1850000000000001E-2</v>
      </c>
      <c r="AF23" s="21">
        <f t="shared" si="12"/>
        <v>0.6</v>
      </c>
      <c r="AG23" s="10">
        <f t="shared" si="13"/>
        <v>8.7400000000000012E-3</v>
      </c>
      <c r="AH23" s="10">
        <f t="shared" si="14"/>
        <v>4.4850000000000001E-2</v>
      </c>
      <c r="AI23" s="28">
        <f t="shared" si="15"/>
        <v>535.9</v>
      </c>
      <c r="AJ23" s="19">
        <f t="shared" si="20"/>
        <v>6.698749999999999E-3</v>
      </c>
      <c r="AK23" s="20">
        <f t="shared" si="16"/>
        <v>0.99234999999999995</v>
      </c>
      <c r="AL23" s="20">
        <f t="shared" si="17"/>
        <v>1.19235</v>
      </c>
      <c r="AM23" s="20">
        <f t="shared" si="18"/>
        <v>1.39235</v>
      </c>
      <c r="AN23" s="10"/>
      <c r="AO23" s="10"/>
      <c r="AP23" s="10"/>
      <c r="AQ23" s="10"/>
      <c r="AR23" s="10"/>
    </row>
    <row r="24" spans="3:44" s="17" customFormat="1" x14ac:dyDescent="0.25">
      <c r="C24" s="17" t="s">
        <v>127</v>
      </c>
      <c r="D24" s="10" t="s">
        <v>126</v>
      </c>
      <c r="E24" s="10" t="s">
        <v>14</v>
      </c>
      <c r="F24" s="10" t="s">
        <v>107</v>
      </c>
      <c r="G24" s="10" t="s">
        <v>120</v>
      </c>
      <c r="H24" s="10" t="s">
        <v>126</v>
      </c>
      <c r="I24" s="10">
        <v>15</v>
      </c>
      <c r="J24" s="10">
        <v>20</v>
      </c>
      <c r="K24" s="10">
        <v>40</v>
      </c>
      <c r="L24" s="10">
        <f t="shared" si="6"/>
        <v>0.15</v>
      </c>
      <c r="M24" s="10">
        <f t="shared" si="6"/>
        <v>0.2</v>
      </c>
      <c r="N24" s="10">
        <f t="shared" si="6"/>
        <v>0.4</v>
      </c>
      <c r="O24" s="10">
        <v>14</v>
      </c>
      <c r="P24" s="10">
        <v>19</v>
      </c>
      <c r="Q24" s="10">
        <v>39</v>
      </c>
      <c r="R24" s="10">
        <f t="shared" si="7"/>
        <v>140</v>
      </c>
      <c r="S24" s="10">
        <f t="shared" si="8"/>
        <v>190</v>
      </c>
      <c r="T24" s="10">
        <f t="shared" si="9"/>
        <v>390</v>
      </c>
      <c r="U24" s="10">
        <f t="shared" si="10"/>
        <v>10374</v>
      </c>
      <c r="V24" s="10">
        <v>7.8</v>
      </c>
      <c r="W24" s="10">
        <f t="shared" si="11"/>
        <v>7.5187969924812024E-4</v>
      </c>
      <c r="X24" s="10">
        <f t="shared" si="0"/>
        <v>0.14000000000000001</v>
      </c>
      <c r="Y24" s="10">
        <f t="shared" si="1"/>
        <v>0.19</v>
      </c>
      <c r="Z24" s="10">
        <f t="shared" si="2"/>
        <v>0.39</v>
      </c>
      <c r="AA24" s="10" t="s">
        <v>109</v>
      </c>
      <c r="AB24" s="10">
        <v>20</v>
      </c>
      <c r="AC24" s="14">
        <f t="shared" si="3"/>
        <v>12.499999999999998</v>
      </c>
      <c r="AD24" s="10">
        <f t="shared" si="4"/>
        <v>5.460000000000001E-2</v>
      </c>
      <c r="AE24" s="10">
        <f t="shared" si="5"/>
        <v>2.6600000000000002E-2</v>
      </c>
      <c r="AF24" s="21">
        <f t="shared" si="12"/>
        <v>0.6</v>
      </c>
      <c r="AG24" s="10">
        <f t="shared" si="13"/>
        <v>1.064E-2</v>
      </c>
      <c r="AH24" s="10">
        <f t="shared" si="14"/>
        <v>5.460000000000001E-2</v>
      </c>
      <c r="AI24" s="28">
        <f t="shared" si="15"/>
        <v>652.40000000000009</v>
      </c>
      <c r="AJ24" s="19">
        <f t="shared" si="20"/>
        <v>8.1550000000000008E-3</v>
      </c>
      <c r="AK24" s="20">
        <f t="shared" si="16"/>
        <v>1.1195749999999998</v>
      </c>
      <c r="AL24" s="20">
        <f t="shared" si="17"/>
        <v>1.3195749999999997</v>
      </c>
      <c r="AM24" s="20">
        <f t="shared" si="18"/>
        <v>1.5195749999999997</v>
      </c>
      <c r="AN24" s="10"/>
      <c r="AO24" s="10"/>
      <c r="AP24" s="10"/>
      <c r="AQ24" s="10"/>
      <c r="AR24" s="10"/>
    </row>
    <row r="25" spans="3:44" x14ac:dyDescent="0.25">
      <c r="C25" s="17" t="s">
        <v>7</v>
      </c>
      <c r="D25" s="10" t="s">
        <v>114</v>
      </c>
      <c r="E25" s="10" t="s">
        <v>14</v>
      </c>
      <c r="F25" s="10" t="s">
        <v>107</v>
      </c>
      <c r="G25" s="10" t="s">
        <v>113</v>
      </c>
      <c r="H25" s="10" t="s">
        <v>114</v>
      </c>
      <c r="I25" s="10">
        <v>8</v>
      </c>
      <c r="J25" s="10">
        <v>20</v>
      </c>
      <c r="K25" s="10">
        <v>40</v>
      </c>
      <c r="L25" s="10">
        <f t="shared" si="6"/>
        <v>0.08</v>
      </c>
      <c r="M25" s="10">
        <f t="shared" si="6"/>
        <v>0.2</v>
      </c>
      <c r="N25" s="10">
        <f t="shared" si="6"/>
        <v>0.4</v>
      </c>
      <c r="O25" s="10">
        <v>8</v>
      </c>
      <c r="P25" s="10">
        <v>19</v>
      </c>
      <c r="Q25" s="10">
        <v>39</v>
      </c>
      <c r="R25" s="10">
        <f t="shared" si="7"/>
        <v>80</v>
      </c>
      <c r="S25" s="10">
        <f t="shared" si="8"/>
        <v>190</v>
      </c>
      <c r="T25" s="10">
        <f t="shared" si="9"/>
        <v>390</v>
      </c>
      <c r="U25" s="10">
        <f t="shared" si="10"/>
        <v>5928</v>
      </c>
      <c r="V25" s="10">
        <v>5.4</v>
      </c>
      <c r="W25" s="10">
        <f t="shared" si="11"/>
        <v>9.1093117408906892E-4</v>
      </c>
      <c r="X25" s="10">
        <f t="shared" si="0"/>
        <v>0.08</v>
      </c>
      <c r="Y25" s="10">
        <f t="shared" si="1"/>
        <v>0.19</v>
      </c>
      <c r="Z25" s="10">
        <f t="shared" si="2"/>
        <v>0.39</v>
      </c>
      <c r="AA25" s="10" t="s">
        <v>109</v>
      </c>
      <c r="AB25" s="10">
        <v>20</v>
      </c>
      <c r="AC25" s="14">
        <f t="shared" si="3"/>
        <v>12.499999999999998</v>
      </c>
      <c r="AD25" s="10">
        <f t="shared" si="4"/>
        <v>3.1200000000000002E-2</v>
      </c>
      <c r="AE25" s="10">
        <f t="shared" si="5"/>
        <v>1.52E-2</v>
      </c>
      <c r="AF25" s="21">
        <f t="shared" si="12"/>
        <v>0.6</v>
      </c>
      <c r="AG25" s="10">
        <f t="shared" si="13"/>
        <v>6.0800000000000003E-3</v>
      </c>
      <c r="AH25" s="10">
        <f t="shared" si="14"/>
        <v>3.1200000000000002E-2</v>
      </c>
      <c r="AI25" s="28">
        <f t="shared" si="15"/>
        <v>372.80000000000007</v>
      </c>
      <c r="AJ25" s="19">
        <f t="shared" si="20"/>
        <v>4.6600000000000001E-3</v>
      </c>
      <c r="AK25" s="20">
        <f t="shared" si="16"/>
        <v>0.75537499999999991</v>
      </c>
      <c r="AL25" s="20">
        <f t="shared" si="17"/>
        <v>0.95537499999999986</v>
      </c>
      <c r="AM25" s="20">
        <f t="shared" si="18"/>
        <v>1.1553749999999998</v>
      </c>
    </row>
    <row r="26" spans="3:44" x14ac:dyDescent="0.25">
      <c r="C26" s="17" t="s">
        <v>7</v>
      </c>
      <c r="D26" s="10" t="s">
        <v>119</v>
      </c>
      <c r="E26" s="10" t="s">
        <v>14</v>
      </c>
      <c r="F26" s="10" t="s">
        <v>107</v>
      </c>
      <c r="G26" s="10" t="s">
        <v>113</v>
      </c>
      <c r="H26" s="10" t="s">
        <v>119</v>
      </c>
      <c r="I26" s="10">
        <v>10</v>
      </c>
      <c r="J26" s="10">
        <v>20</v>
      </c>
      <c r="K26" s="10">
        <v>40</v>
      </c>
      <c r="L26" s="10">
        <f t="shared" si="6"/>
        <v>0.1</v>
      </c>
      <c r="M26" s="10">
        <f t="shared" si="6"/>
        <v>0.2</v>
      </c>
      <c r="N26" s="10">
        <f t="shared" si="6"/>
        <v>0.4</v>
      </c>
      <c r="O26" s="10">
        <v>9.6</v>
      </c>
      <c r="P26" s="10">
        <v>19.100000000000001</v>
      </c>
      <c r="Q26" s="10">
        <v>39.6</v>
      </c>
      <c r="R26" s="10">
        <f t="shared" si="7"/>
        <v>96</v>
      </c>
      <c r="S26" s="10">
        <f t="shared" si="8"/>
        <v>191</v>
      </c>
      <c r="T26" s="10">
        <f t="shared" si="9"/>
        <v>396</v>
      </c>
      <c r="U26" s="10">
        <f t="shared" si="10"/>
        <v>7261.0560000000005</v>
      </c>
      <c r="V26" s="10">
        <v>5.5</v>
      </c>
      <c r="W26" s="10">
        <f t="shared" si="11"/>
        <v>7.5746558076401004E-4</v>
      </c>
      <c r="X26" s="10">
        <f t="shared" si="0"/>
        <v>9.6000000000000002E-2</v>
      </c>
      <c r="Y26" s="10">
        <f t="shared" si="1"/>
        <v>0.191</v>
      </c>
      <c r="Z26" s="10">
        <f t="shared" si="2"/>
        <v>0.39600000000000002</v>
      </c>
      <c r="AA26" s="10" t="s">
        <v>109</v>
      </c>
      <c r="AB26" s="10">
        <v>20</v>
      </c>
      <c r="AC26" s="14">
        <f t="shared" si="3"/>
        <v>12.25400093130407</v>
      </c>
      <c r="AD26" s="10">
        <f t="shared" si="4"/>
        <v>3.8016000000000001E-2</v>
      </c>
      <c r="AE26" s="10">
        <f t="shared" si="5"/>
        <v>1.8336000000000002E-2</v>
      </c>
      <c r="AF26" s="21">
        <f t="shared" si="12"/>
        <v>0.6</v>
      </c>
      <c r="AG26" s="10">
        <f t="shared" si="13"/>
        <v>7.3344000000000013E-3</v>
      </c>
      <c r="AH26" s="10">
        <f t="shared" si="14"/>
        <v>3.8016000000000001E-2</v>
      </c>
      <c r="AI26" s="28">
        <f t="shared" si="15"/>
        <v>453.50400000000008</v>
      </c>
      <c r="AJ26" s="19">
        <f t="shared" si="20"/>
        <v>5.5572384383501218E-3</v>
      </c>
      <c r="AK26" s="20">
        <f t="shared" si="16"/>
        <v>0.77230938901551349</v>
      </c>
      <c r="AL26" s="20">
        <f t="shared" si="17"/>
        <v>0.97230938901551345</v>
      </c>
      <c r="AM26" s="20">
        <f t="shared" si="18"/>
        <v>1.1723093890155134</v>
      </c>
      <c r="AP26" s="10">
        <v>7.3</v>
      </c>
    </row>
    <row r="27" spans="3:44" x14ac:dyDescent="0.25">
      <c r="C27" s="17" t="s">
        <v>7</v>
      </c>
      <c r="D27" s="10" t="s">
        <v>124</v>
      </c>
      <c r="E27" s="10" t="s">
        <v>14</v>
      </c>
      <c r="F27" s="10" t="s">
        <v>107</v>
      </c>
      <c r="G27" s="10" t="s">
        <v>120</v>
      </c>
      <c r="H27" s="10" t="s">
        <v>124</v>
      </c>
      <c r="I27" s="10">
        <v>12</v>
      </c>
      <c r="J27" s="10">
        <v>20</v>
      </c>
      <c r="K27" s="10">
        <v>40</v>
      </c>
      <c r="L27" s="10">
        <f t="shared" si="6"/>
        <v>0.12</v>
      </c>
      <c r="M27" s="10">
        <f t="shared" si="6"/>
        <v>0.2</v>
      </c>
      <c r="N27" s="10">
        <f t="shared" si="6"/>
        <v>0.4</v>
      </c>
      <c r="O27" s="10">
        <v>11.5</v>
      </c>
      <c r="P27" s="10">
        <v>19</v>
      </c>
      <c r="Q27" s="10">
        <v>39</v>
      </c>
      <c r="R27" s="10">
        <f t="shared" si="7"/>
        <v>115</v>
      </c>
      <c r="S27" s="10">
        <f t="shared" si="8"/>
        <v>190</v>
      </c>
      <c r="T27" s="10">
        <f t="shared" si="9"/>
        <v>390</v>
      </c>
      <c r="U27" s="10">
        <f t="shared" si="10"/>
        <v>8521.5</v>
      </c>
      <c r="V27" s="10">
        <v>7.8</v>
      </c>
      <c r="W27" s="10">
        <f t="shared" si="11"/>
        <v>9.153318077803203E-4</v>
      </c>
      <c r="X27" s="10">
        <f t="shared" si="0"/>
        <v>0.115</v>
      </c>
      <c r="Y27" s="10">
        <f t="shared" si="1"/>
        <v>0.19</v>
      </c>
      <c r="Z27" s="10">
        <f t="shared" si="2"/>
        <v>0.39</v>
      </c>
      <c r="AA27" s="10" t="s">
        <v>109</v>
      </c>
      <c r="AB27" s="10">
        <v>20</v>
      </c>
      <c r="AC27" s="14">
        <f t="shared" si="3"/>
        <v>12.499999999999998</v>
      </c>
      <c r="AD27" s="10">
        <f t="shared" si="4"/>
        <v>4.4850000000000001E-2</v>
      </c>
      <c r="AE27" s="10">
        <f t="shared" si="5"/>
        <v>2.1850000000000001E-2</v>
      </c>
      <c r="AF27" s="21">
        <f t="shared" si="12"/>
        <v>0.6</v>
      </c>
      <c r="AG27" s="10">
        <f t="shared" si="13"/>
        <v>8.7400000000000012E-3</v>
      </c>
      <c r="AH27" s="10">
        <f t="shared" si="14"/>
        <v>4.4850000000000001E-2</v>
      </c>
      <c r="AI27" s="28">
        <f t="shared" si="15"/>
        <v>535.9</v>
      </c>
      <c r="AJ27" s="19">
        <f t="shared" si="20"/>
        <v>6.698749999999999E-3</v>
      </c>
      <c r="AK27" s="20">
        <f t="shared" si="16"/>
        <v>1.0904499999999999</v>
      </c>
      <c r="AL27" s="20">
        <f t="shared" si="17"/>
        <v>1.2904499999999999</v>
      </c>
      <c r="AM27" s="20">
        <f t="shared" si="18"/>
        <v>1.4904500000000001</v>
      </c>
    </row>
    <row r="28" spans="3:44" x14ac:dyDescent="0.25">
      <c r="C28" s="17" t="s">
        <v>7</v>
      </c>
      <c r="D28" s="10" t="s">
        <v>126</v>
      </c>
      <c r="E28" s="10" t="s">
        <v>14</v>
      </c>
      <c r="F28" s="10" t="s">
        <v>107</v>
      </c>
      <c r="G28" s="10" t="s">
        <v>120</v>
      </c>
      <c r="H28" s="10" t="s">
        <v>126</v>
      </c>
      <c r="I28" s="10">
        <v>15</v>
      </c>
      <c r="J28" s="10">
        <v>20</v>
      </c>
      <c r="K28" s="10">
        <v>40</v>
      </c>
      <c r="L28" s="10">
        <f t="shared" si="6"/>
        <v>0.15</v>
      </c>
      <c r="M28" s="10">
        <f t="shared" si="6"/>
        <v>0.2</v>
      </c>
      <c r="N28" s="10">
        <f t="shared" si="6"/>
        <v>0.4</v>
      </c>
      <c r="O28" s="10">
        <v>14.2</v>
      </c>
      <c r="P28" s="10">
        <v>19.100000000000001</v>
      </c>
      <c r="Q28" s="10">
        <v>39.1</v>
      </c>
      <c r="R28" s="10">
        <f t="shared" si="7"/>
        <v>142</v>
      </c>
      <c r="S28" s="10">
        <f t="shared" si="8"/>
        <v>191</v>
      </c>
      <c r="T28" s="10">
        <f t="shared" si="9"/>
        <v>391</v>
      </c>
      <c r="U28" s="10">
        <f t="shared" si="10"/>
        <v>10604.702000000001</v>
      </c>
      <c r="V28" s="10">
        <v>8.5</v>
      </c>
      <c r="W28" s="10">
        <f t="shared" si="11"/>
        <v>8.0153124529100384E-4</v>
      </c>
      <c r="X28" s="10">
        <f t="shared" si="0"/>
        <v>0.14199999999999999</v>
      </c>
      <c r="Y28" s="10">
        <f t="shared" si="1"/>
        <v>0.191</v>
      </c>
      <c r="Z28" s="10">
        <f t="shared" si="2"/>
        <v>0.39100000000000001</v>
      </c>
      <c r="AA28" s="10" t="s">
        <v>109</v>
      </c>
      <c r="AB28" s="10">
        <v>20</v>
      </c>
      <c r="AC28" s="14">
        <f t="shared" si="3"/>
        <v>12.406793960372699</v>
      </c>
      <c r="AD28" s="10">
        <f t="shared" si="4"/>
        <v>5.5521999999999995E-2</v>
      </c>
      <c r="AE28" s="10">
        <f t="shared" si="5"/>
        <v>2.7121999999999997E-2</v>
      </c>
      <c r="AF28" s="21">
        <f t="shared" si="12"/>
        <v>0.6</v>
      </c>
      <c r="AG28" s="10">
        <f t="shared" si="13"/>
        <v>1.0848799999999999E-2</v>
      </c>
      <c r="AH28" s="10">
        <f t="shared" si="14"/>
        <v>5.5521999999999995E-2</v>
      </c>
      <c r="AI28" s="28">
        <f t="shared" si="15"/>
        <v>663.70799999999997</v>
      </c>
      <c r="AJ28" s="19">
        <f t="shared" si="20"/>
        <v>8.2344884058510419E-3</v>
      </c>
      <c r="AK28" s="20">
        <f t="shared" si="16"/>
        <v>1.1992302825026986</v>
      </c>
      <c r="AL28" s="20">
        <f t="shared" si="17"/>
        <v>1.3992302825026985</v>
      </c>
      <c r="AM28" s="20">
        <f t="shared" si="18"/>
        <v>1.5992302825026985</v>
      </c>
      <c r="AP28" s="10">
        <v>1.6</v>
      </c>
    </row>
    <row r="29" spans="3:44" x14ac:dyDescent="0.25">
      <c r="C29" s="17" t="s">
        <v>7</v>
      </c>
      <c r="D29" s="10" t="s">
        <v>114</v>
      </c>
      <c r="E29" s="10" t="s">
        <v>13</v>
      </c>
      <c r="F29" s="10" t="s">
        <v>107</v>
      </c>
      <c r="G29" s="10" t="s">
        <v>128</v>
      </c>
      <c r="H29" s="10" t="s">
        <v>114</v>
      </c>
      <c r="I29" s="10">
        <v>8</v>
      </c>
      <c r="J29" s="10">
        <v>20</v>
      </c>
      <c r="K29" s="10">
        <v>40</v>
      </c>
      <c r="L29" s="10">
        <f t="shared" si="6"/>
        <v>0.08</v>
      </c>
      <c r="M29" s="10">
        <f t="shared" si="6"/>
        <v>0.2</v>
      </c>
      <c r="N29" s="10">
        <f t="shared" si="6"/>
        <v>0.4</v>
      </c>
      <c r="O29" s="10">
        <v>8</v>
      </c>
      <c r="P29" s="10">
        <v>19</v>
      </c>
      <c r="Q29" s="10">
        <v>39</v>
      </c>
      <c r="R29" s="10">
        <f t="shared" si="7"/>
        <v>80</v>
      </c>
      <c r="S29" s="10">
        <f t="shared" si="8"/>
        <v>190</v>
      </c>
      <c r="T29" s="10">
        <f t="shared" si="9"/>
        <v>390</v>
      </c>
      <c r="U29" s="10">
        <f t="shared" si="10"/>
        <v>5928</v>
      </c>
      <c r="V29" s="10">
        <v>5.6</v>
      </c>
      <c r="W29" s="10">
        <f t="shared" si="11"/>
        <v>9.4466936572199726E-4</v>
      </c>
      <c r="X29" s="10">
        <f t="shared" si="0"/>
        <v>0.08</v>
      </c>
      <c r="Y29" s="10">
        <f t="shared" si="1"/>
        <v>0.19</v>
      </c>
      <c r="Z29" s="10">
        <f t="shared" si="2"/>
        <v>0.39</v>
      </c>
      <c r="AA29" s="10" t="s">
        <v>109</v>
      </c>
      <c r="AB29" s="10">
        <v>20</v>
      </c>
      <c r="AC29" s="14">
        <f t="shared" si="3"/>
        <v>12.499999999999998</v>
      </c>
      <c r="AD29" s="10">
        <f t="shared" si="4"/>
        <v>3.1200000000000002E-2</v>
      </c>
      <c r="AE29" s="10">
        <f t="shared" si="5"/>
        <v>1.52E-2</v>
      </c>
      <c r="AF29" s="21">
        <f t="shared" si="12"/>
        <v>0.55000000000000004</v>
      </c>
      <c r="AG29" s="10">
        <f t="shared" si="13"/>
        <v>1.52E-2</v>
      </c>
      <c r="AH29" s="10">
        <f t="shared" si="14"/>
        <v>1.404E-2</v>
      </c>
      <c r="AI29" s="28">
        <f t="shared" si="15"/>
        <v>292.40000000000003</v>
      </c>
      <c r="AJ29" s="19">
        <f t="shared" si="20"/>
        <v>3.6549999999999994E-3</v>
      </c>
      <c r="AK29" s="20">
        <f t="shared" si="16"/>
        <v>0.75979999999999981</v>
      </c>
      <c r="AL29" s="20">
        <f t="shared" si="17"/>
        <v>0.95979999999999976</v>
      </c>
      <c r="AM29" s="20">
        <f t="shared" si="18"/>
        <v>1.1597999999999997</v>
      </c>
    </row>
    <row r="30" spans="3:44" x14ac:dyDescent="0.25">
      <c r="C30" s="17" t="s">
        <v>7</v>
      </c>
      <c r="D30" s="10" t="s">
        <v>119</v>
      </c>
      <c r="E30" s="10" t="s">
        <v>13</v>
      </c>
      <c r="F30" s="10" t="s">
        <v>107</v>
      </c>
      <c r="G30" s="10" t="s">
        <v>128</v>
      </c>
      <c r="H30" s="10" t="s">
        <v>119</v>
      </c>
      <c r="I30" s="10">
        <v>10</v>
      </c>
      <c r="J30" s="10">
        <v>20</v>
      </c>
      <c r="K30" s="10">
        <v>40</v>
      </c>
      <c r="L30" s="10">
        <f t="shared" si="6"/>
        <v>0.1</v>
      </c>
      <c r="M30" s="10">
        <f t="shared" si="6"/>
        <v>0.2</v>
      </c>
      <c r="N30" s="10">
        <f t="shared" si="6"/>
        <v>0.4</v>
      </c>
      <c r="O30" s="10">
        <v>9</v>
      </c>
      <c r="P30" s="10">
        <v>19</v>
      </c>
      <c r="Q30" s="10">
        <v>39</v>
      </c>
      <c r="R30" s="10">
        <f t="shared" si="7"/>
        <v>90</v>
      </c>
      <c r="S30" s="10">
        <f t="shared" si="8"/>
        <v>190</v>
      </c>
      <c r="T30" s="10">
        <f t="shared" si="9"/>
        <v>390</v>
      </c>
      <c r="U30" s="10">
        <f t="shared" si="10"/>
        <v>6669</v>
      </c>
      <c r="V30" s="10">
        <v>5.7</v>
      </c>
      <c r="W30" s="10">
        <f t="shared" si="11"/>
        <v>8.547008547008547E-4</v>
      </c>
      <c r="X30" s="10">
        <f t="shared" si="0"/>
        <v>0.09</v>
      </c>
      <c r="Y30" s="10">
        <f t="shared" si="1"/>
        <v>0.19</v>
      </c>
      <c r="Z30" s="10">
        <f t="shared" si="2"/>
        <v>0.39</v>
      </c>
      <c r="AA30" s="10" t="s">
        <v>109</v>
      </c>
      <c r="AB30" s="10">
        <v>20</v>
      </c>
      <c r="AC30" s="14">
        <f t="shared" si="3"/>
        <v>12.499999999999998</v>
      </c>
      <c r="AD30" s="10">
        <f t="shared" si="4"/>
        <v>3.5099999999999999E-2</v>
      </c>
      <c r="AE30" s="10">
        <f t="shared" si="5"/>
        <v>1.7100000000000001E-2</v>
      </c>
      <c r="AF30" s="21">
        <f t="shared" si="12"/>
        <v>0.55000000000000004</v>
      </c>
      <c r="AG30" s="10">
        <f t="shared" si="13"/>
        <v>1.7100000000000001E-2</v>
      </c>
      <c r="AH30" s="10">
        <f t="shared" si="14"/>
        <v>1.5794999999999997E-2</v>
      </c>
      <c r="AI30" s="28">
        <f t="shared" si="15"/>
        <v>328.94999999999993</v>
      </c>
      <c r="AJ30" s="19">
        <f t="shared" si="20"/>
        <v>4.1118749999999992E-3</v>
      </c>
      <c r="AK30" s="20">
        <f t="shared" si="16"/>
        <v>0.78120000000000001</v>
      </c>
      <c r="AL30" s="20">
        <f t="shared" si="17"/>
        <v>0.98120000000000007</v>
      </c>
      <c r="AM30" s="20">
        <f t="shared" si="18"/>
        <v>1.1812</v>
      </c>
      <c r="AP30" s="10">
        <v>7.2</v>
      </c>
    </row>
    <row r="31" spans="3:44" x14ac:dyDescent="0.25">
      <c r="C31" s="17" t="s">
        <v>7</v>
      </c>
      <c r="D31" s="10" t="s">
        <v>124</v>
      </c>
      <c r="E31" s="10" t="s">
        <v>13</v>
      </c>
      <c r="F31" s="10" t="s">
        <v>107</v>
      </c>
      <c r="G31" s="10" t="s">
        <v>128</v>
      </c>
      <c r="H31" s="10" t="s">
        <v>124</v>
      </c>
      <c r="I31" s="10">
        <v>12</v>
      </c>
      <c r="J31" s="10">
        <v>20</v>
      </c>
      <c r="K31" s="10">
        <v>40</v>
      </c>
      <c r="L31" s="10">
        <f t="shared" si="6"/>
        <v>0.12</v>
      </c>
      <c r="M31" s="10">
        <f t="shared" si="6"/>
        <v>0.2</v>
      </c>
      <c r="N31" s="10">
        <f t="shared" si="6"/>
        <v>0.4</v>
      </c>
      <c r="O31" s="10">
        <v>11.5</v>
      </c>
      <c r="P31" s="10">
        <v>19</v>
      </c>
      <c r="Q31" s="10">
        <v>39</v>
      </c>
      <c r="R31" s="10">
        <f t="shared" si="7"/>
        <v>115</v>
      </c>
      <c r="S31" s="10">
        <f t="shared" si="8"/>
        <v>190</v>
      </c>
      <c r="T31" s="10">
        <f t="shared" si="9"/>
        <v>390</v>
      </c>
      <c r="U31" s="10">
        <f t="shared" si="10"/>
        <v>8521.5</v>
      </c>
      <c r="V31" s="10">
        <v>8</v>
      </c>
      <c r="W31" s="10">
        <f t="shared" si="11"/>
        <v>9.3880185413366187E-4</v>
      </c>
      <c r="X31" s="10">
        <f t="shared" si="0"/>
        <v>0.115</v>
      </c>
      <c r="Y31" s="10">
        <f t="shared" si="1"/>
        <v>0.19</v>
      </c>
      <c r="Z31" s="10">
        <f t="shared" si="2"/>
        <v>0.39</v>
      </c>
      <c r="AA31" s="10" t="s">
        <v>109</v>
      </c>
      <c r="AB31" s="10">
        <v>20</v>
      </c>
      <c r="AC31" s="14">
        <f t="shared" si="3"/>
        <v>12.499999999999998</v>
      </c>
      <c r="AD31" s="10">
        <f t="shared" si="4"/>
        <v>4.4850000000000001E-2</v>
      </c>
      <c r="AE31" s="10">
        <f t="shared" si="5"/>
        <v>2.1850000000000001E-2</v>
      </c>
      <c r="AF31" s="21">
        <f t="shared" si="12"/>
        <v>0.55000000000000004</v>
      </c>
      <c r="AG31" s="10">
        <f t="shared" si="13"/>
        <v>2.1850000000000001E-2</v>
      </c>
      <c r="AH31" s="10">
        <f t="shared" si="14"/>
        <v>2.0182499999999999E-2</v>
      </c>
      <c r="AI31" s="28">
        <f t="shared" si="15"/>
        <v>420.32500000000005</v>
      </c>
      <c r="AJ31" s="19">
        <f t="shared" si="20"/>
        <v>5.2540624999999992E-3</v>
      </c>
      <c r="AK31" s="20">
        <f t="shared" si="16"/>
        <v>1.0860812499999999</v>
      </c>
      <c r="AL31" s="20">
        <f t="shared" si="17"/>
        <v>1.2860812499999998</v>
      </c>
      <c r="AM31" s="20">
        <f t="shared" si="18"/>
        <v>1.4860812499999998</v>
      </c>
    </row>
    <row r="32" spans="3:44" x14ac:dyDescent="0.25">
      <c r="C32" s="17" t="s">
        <v>7</v>
      </c>
      <c r="D32" s="10" t="s">
        <v>126</v>
      </c>
      <c r="E32" s="10" t="s">
        <v>13</v>
      </c>
      <c r="F32" s="10" t="s">
        <v>107</v>
      </c>
      <c r="G32" s="10" t="s">
        <v>128</v>
      </c>
      <c r="H32" s="10" t="s">
        <v>126</v>
      </c>
      <c r="I32" s="10">
        <v>15</v>
      </c>
      <c r="J32" s="10">
        <v>20</v>
      </c>
      <c r="K32" s="10">
        <v>40</v>
      </c>
      <c r="L32" s="10">
        <f t="shared" si="6"/>
        <v>0.15</v>
      </c>
      <c r="M32" s="10">
        <f t="shared" si="6"/>
        <v>0.2</v>
      </c>
      <c r="N32" s="10">
        <f t="shared" si="6"/>
        <v>0.4</v>
      </c>
      <c r="O32" s="10">
        <v>14</v>
      </c>
      <c r="P32" s="10">
        <v>19</v>
      </c>
      <c r="Q32" s="10">
        <v>39</v>
      </c>
      <c r="R32" s="10">
        <f t="shared" si="7"/>
        <v>140</v>
      </c>
      <c r="S32" s="10">
        <f t="shared" si="8"/>
        <v>190</v>
      </c>
      <c r="T32" s="10">
        <f t="shared" si="9"/>
        <v>390</v>
      </c>
      <c r="U32" s="10">
        <f t="shared" si="10"/>
        <v>10374</v>
      </c>
      <c r="V32" s="10">
        <v>9</v>
      </c>
      <c r="W32" s="10">
        <f t="shared" si="11"/>
        <v>8.6755349913244649E-4</v>
      </c>
      <c r="X32" s="10">
        <f t="shared" si="0"/>
        <v>0.14000000000000001</v>
      </c>
      <c r="Y32" s="10">
        <f t="shared" si="1"/>
        <v>0.19</v>
      </c>
      <c r="Z32" s="10">
        <f t="shared" si="2"/>
        <v>0.39</v>
      </c>
      <c r="AA32" s="10" t="s">
        <v>109</v>
      </c>
      <c r="AB32" s="10">
        <v>20</v>
      </c>
      <c r="AC32" s="14">
        <f t="shared" si="3"/>
        <v>12.499999999999998</v>
      </c>
      <c r="AD32" s="10">
        <f t="shared" si="4"/>
        <v>5.460000000000001E-2</v>
      </c>
      <c r="AE32" s="10">
        <f t="shared" si="5"/>
        <v>2.6600000000000002E-2</v>
      </c>
      <c r="AF32" s="21">
        <f t="shared" si="12"/>
        <v>0.55000000000000004</v>
      </c>
      <c r="AG32" s="10">
        <f t="shared" si="13"/>
        <v>2.6600000000000002E-2</v>
      </c>
      <c r="AH32" s="10">
        <f t="shared" si="14"/>
        <v>2.4570000000000002E-2</v>
      </c>
      <c r="AI32" s="28">
        <f t="shared" si="15"/>
        <v>511.70000000000005</v>
      </c>
      <c r="AJ32" s="19">
        <f t="shared" si="20"/>
        <v>6.3962499999999992E-3</v>
      </c>
      <c r="AK32" s="20">
        <f t="shared" si="16"/>
        <v>1.2315499999999999</v>
      </c>
      <c r="AL32" s="20">
        <f t="shared" si="17"/>
        <v>1.4315499999999999</v>
      </c>
      <c r="AM32" s="20">
        <f t="shared" si="18"/>
        <v>1.6315499999999998</v>
      </c>
    </row>
    <row r="33" spans="3:42" x14ac:dyDescent="0.25">
      <c r="C33" s="17" t="s">
        <v>7</v>
      </c>
      <c r="D33" s="10" t="s">
        <v>110</v>
      </c>
      <c r="E33" s="10" t="s">
        <v>14</v>
      </c>
      <c r="F33" s="10" t="s">
        <v>107</v>
      </c>
      <c r="G33" s="10" t="s">
        <v>111</v>
      </c>
      <c r="H33" s="10" t="s">
        <v>110</v>
      </c>
      <c r="I33" s="10">
        <v>15</v>
      </c>
      <c r="J33" s="10">
        <v>6</v>
      </c>
      <c r="K33" s="10">
        <v>30</v>
      </c>
      <c r="L33" s="10">
        <f t="shared" si="6"/>
        <v>0.15</v>
      </c>
      <c r="M33" s="10">
        <f t="shared" si="6"/>
        <v>0.06</v>
      </c>
      <c r="N33" s="10">
        <f t="shared" si="6"/>
        <v>0.3</v>
      </c>
      <c r="O33" s="10">
        <v>14</v>
      </c>
      <c r="P33" s="10">
        <v>6</v>
      </c>
      <c r="Q33" s="10">
        <v>29</v>
      </c>
      <c r="R33" s="10">
        <f t="shared" si="7"/>
        <v>140</v>
      </c>
      <c r="S33" s="10">
        <f t="shared" si="8"/>
        <v>60</v>
      </c>
      <c r="T33" s="10">
        <f t="shared" si="9"/>
        <v>290</v>
      </c>
      <c r="U33" s="10">
        <f t="shared" si="10"/>
        <v>2436</v>
      </c>
      <c r="V33" s="10">
        <v>3.2</v>
      </c>
      <c r="W33" s="10">
        <f t="shared" si="11"/>
        <v>1.3136288998357964E-3</v>
      </c>
      <c r="X33" s="10">
        <f t="shared" si="0"/>
        <v>0.14000000000000001</v>
      </c>
      <c r="Y33" s="10">
        <f t="shared" si="1"/>
        <v>0.06</v>
      </c>
      <c r="Z33" s="10">
        <f t="shared" si="2"/>
        <v>0.28999999999999998</v>
      </c>
      <c r="AA33" s="10" t="s">
        <v>109</v>
      </c>
      <c r="AB33" s="10">
        <v>20</v>
      </c>
      <c r="AC33" s="14">
        <f t="shared" si="3"/>
        <v>47.619047619047628</v>
      </c>
      <c r="AD33" s="10">
        <f t="shared" si="4"/>
        <v>4.0600000000000004E-2</v>
      </c>
      <c r="AE33" s="10">
        <f t="shared" si="5"/>
        <v>8.4000000000000012E-3</v>
      </c>
      <c r="AF33" s="21">
        <f t="shared" si="12"/>
        <v>0.6</v>
      </c>
      <c r="AG33" s="10">
        <f t="shared" si="13"/>
        <v>3.360000000000001E-3</v>
      </c>
      <c r="AH33" s="10">
        <f t="shared" si="14"/>
        <v>4.0600000000000004E-2</v>
      </c>
      <c r="AI33" s="28">
        <f t="shared" si="15"/>
        <v>439.60000000000008</v>
      </c>
      <c r="AJ33" s="19">
        <f t="shared" si="20"/>
        <v>2.0933333333333339E-2</v>
      </c>
      <c r="AK33" s="20">
        <f t="shared" si="16"/>
        <v>1.9135238095238101</v>
      </c>
      <c r="AL33" s="20">
        <f t="shared" si="17"/>
        <v>2.11352380952381</v>
      </c>
      <c r="AM33" s="20">
        <f t="shared" si="18"/>
        <v>2.3135238095238102</v>
      </c>
    </row>
    <row r="34" spans="3:42" x14ac:dyDescent="0.25">
      <c r="C34" s="17" t="s">
        <v>7</v>
      </c>
      <c r="D34" s="10" t="s">
        <v>129</v>
      </c>
      <c r="E34" s="10" t="s">
        <v>14</v>
      </c>
      <c r="F34" s="10" t="s">
        <v>107</v>
      </c>
      <c r="G34" s="10" t="s">
        <v>117</v>
      </c>
      <c r="H34" s="10" t="s">
        <v>129</v>
      </c>
      <c r="I34" s="10">
        <v>12</v>
      </c>
      <c r="J34" s="10">
        <v>10</v>
      </c>
      <c r="K34" s="10">
        <v>30</v>
      </c>
      <c r="L34" s="10">
        <f t="shared" si="6"/>
        <v>0.12</v>
      </c>
      <c r="M34" s="10">
        <f t="shared" si="6"/>
        <v>0.1</v>
      </c>
      <c r="N34" s="10">
        <f t="shared" si="6"/>
        <v>0.3</v>
      </c>
      <c r="O34" s="10">
        <v>11.5</v>
      </c>
      <c r="P34" s="10">
        <v>9.5</v>
      </c>
      <c r="Q34" s="10">
        <v>29</v>
      </c>
      <c r="R34" s="10">
        <f t="shared" si="7"/>
        <v>115</v>
      </c>
      <c r="S34" s="10">
        <f t="shared" si="8"/>
        <v>95</v>
      </c>
      <c r="T34" s="10">
        <f t="shared" si="9"/>
        <v>290</v>
      </c>
      <c r="U34" s="10">
        <f t="shared" si="10"/>
        <v>3168.25</v>
      </c>
      <c r="V34" s="10">
        <v>3.3</v>
      </c>
      <c r="W34" s="10">
        <f t="shared" si="11"/>
        <v>1.0415844709224336E-3</v>
      </c>
      <c r="X34" s="10">
        <f t="shared" si="0"/>
        <v>0.115</v>
      </c>
      <c r="Y34" s="10">
        <f t="shared" si="1"/>
        <v>9.5000000000000001E-2</v>
      </c>
      <c r="Z34" s="10">
        <f t="shared" si="2"/>
        <v>0.28999999999999998</v>
      </c>
      <c r="AA34" s="10" t="s">
        <v>109</v>
      </c>
      <c r="AB34" s="10">
        <v>20</v>
      </c>
      <c r="AC34" s="14">
        <f t="shared" si="3"/>
        <v>31.746031746031747</v>
      </c>
      <c r="AD34" s="10">
        <f t="shared" si="4"/>
        <v>3.3349999999999998E-2</v>
      </c>
      <c r="AE34" s="10">
        <f t="shared" si="5"/>
        <v>1.0925000000000001E-2</v>
      </c>
      <c r="AF34" s="21">
        <f t="shared" si="12"/>
        <v>0.6</v>
      </c>
      <c r="AG34" s="10">
        <f t="shared" si="13"/>
        <v>4.3700000000000006E-3</v>
      </c>
      <c r="AH34" s="10">
        <f t="shared" si="14"/>
        <v>3.3349999999999998E-2</v>
      </c>
      <c r="AI34" s="28">
        <f t="shared" si="15"/>
        <v>377.19999999999993</v>
      </c>
      <c r="AJ34" s="19">
        <f t="shared" si="20"/>
        <v>1.1974603174603174E-2</v>
      </c>
      <c r="AK34" s="20">
        <f t="shared" si="16"/>
        <v>1.2672063492063492</v>
      </c>
      <c r="AL34" s="20">
        <f t="shared" si="17"/>
        <v>1.4672063492063492</v>
      </c>
      <c r="AM34" s="20">
        <f t="shared" si="18"/>
        <v>1.6672063492063494</v>
      </c>
    </row>
    <row r="35" spans="3:42" x14ac:dyDescent="0.25">
      <c r="C35" s="17" t="s">
        <v>7</v>
      </c>
      <c r="D35" s="10" t="s">
        <v>115</v>
      </c>
      <c r="E35" s="10" t="s">
        <v>14</v>
      </c>
      <c r="F35" s="10" t="s">
        <v>107</v>
      </c>
      <c r="G35" s="10" t="s">
        <v>117</v>
      </c>
      <c r="H35" s="10" t="s">
        <v>115</v>
      </c>
      <c r="I35" s="10">
        <v>15</v>
      </c>
      <c r="J35" s="10">
        <v>10</v>
      </c>
      <c r="K35" s="10">
        <v>30</v>
      </c>
      <c r="L35" s="10">
        <f t="shared" si="6"/>
        <v>0.15</v>
      </c>
      <c r="M35" s="10">
        <f t="shared" si="6"/>
        <v>0.1</v>
      </c>
      <c r="N35" s="10">
        <f t="shared" si="6"/>
        <v>0.3</v>
      </c>
      <c r="O35" s="10">
        <v>14.6</v>
      </c>
      <c r="P35" s="10">
        <v>9.5</v>
      </c>
      <c r="Q35" s="10">
        <v>28.7</v>
      </c>
      <c r="R35" s="10">
        <f t="shared" si="7"/>
        <v>146</v>
      </c>
      <c r="S35" s="10">
        <f t="shared" si="8"/>
        <v>95</v>
      </c>
      <c r="T35" s="10">
        <f t="shared" si="9"/>
        <v>287</v>
      </c>
      <c r="U35" s="10">
        <f t="shared" si="10"/>
        <v>3980.6899999999996</v>
      </c>
      <c r="V35" s="10">
        <v>3.5</v>
      </c>
      <c r="W35" s="10">
        <f t="shared" si="11"/>
        <v>8.7924455307999375E-4</v>
      </c>
      <c r="X35" s="10">
        <f t="shared" si="0"/>
        <v>0.14599999999999999</v>
      </c>
      <c r="Y35" s="10">
        <f t="shared" si="1"/>
        <v>9.5000000000000001E-2</v>
      </c>
      <c r="Z35" s="10">
        <f t="shared" si="2"/>
        <v>0.28699999999999998</v>
      </c>
      <c r="AA35" s="10" t="s">
        <v>109</v>
      </c>
      <c r="AB35" s="10">
        <v>20</v>
      </c>
      <c r="AC35" s="14">
        <f t="shared" si="3"/>
        <v>32.066698733365399</v>
      </c>
      <c r="AD35" s="10">
        <f t="shared" si="4"/>
        <v>4.1901999999999995E-2</v>
      </c>
      <c r="AE35" s="10">
        <f t="shared" si="5"/>
        <v>1.3869999999999999E-2</v>
      </c>
      <c r="AF35" s="21">
        <f t="shared" si="12"/>
        <v>0.6</v>
      </c>
      <c r="AG35" s="10">
        <f t="shared" si="13"/>
        <v>5.5479999999999991E-3</v>
      </c>
      <c r="AH35" s="10">
        <f t="shared" si="14"/>
        <v>4.1901999999999995E-2</v>
      </c>
      <c r="AI35" s="28">
        <f t="shared" si="15"/>
        <v>474.5</v>
      </c>
      <c r="AJ35" s="19">
        <f t="shared" si="20"/>
        <v>1.5215648548981881E-2</v>
      </c>
      <c r="AK35" s="20">
        <f t="shared" si="16"/>
        <v>1.4053230719897387</v>
      </c>
      <c r="AL35" s="20">
        <f t="shared" si="17"/>
        <v>1.6053230719897387</v>
      </c>
      <c r="AM35" s="20">
        <f t="shared" si="18"/>
        <v>1.8053230719897386</v>
      </c>
      <c r="AN35" s="10">
        <v>12.4</v>
      </c>
      <c r="AP35" s="10">
        <v>4.4000000000000004</v>
      </c>
    </row>
    <row r="36" spans="3:42" x14ac:dyDescent="0.25">
      <c r="C36" s="17" t="s">
        <v>7</v>
      </c>
      <c r="D36" s="10" t="s">
        <v>122</v>
      </c>
      <c r="E36" s="10" t="s">
        <v>14</v>
      </c>
      <c r="F36" s="10" t="s">
        <v>107</v>
      </c>
      <c r="G36" s="10" t="s">
        <v>123</v>
      </c>
      <c r="H36" s="10" t="s">
        <v>122</v>
      </c>
      <c r="I36" s="10">
        <v>12</v>
      </c>
      <c r="J36" s="10">
        <v>13</v>
      </c>
      <c r="K36" s="10">
        <v>30</v>
      </c>
      <c r="L36" s="10">
        <f t="shared" si="6"/>
        <v>0.12</v>
      </c>
      <c r="M36" s="10">
        <f t="shared" si="6"/>
        <v>0.13</v>
      </c>
      <c r="N36" s="10">
        <f t="shared" si="6"/>
        <v>0.3</v>
      </c>
      <c r="O36" s="10">
        <v>12.2</v>
      </c>
      <c r="P36" s="10">
        <v>12.7</v>
      </c>
      <c r="Q36" s="10">
        <v>30.2</v>
      </c>
      <c r="R36" s="10">
        <f t="shared" si="7"/>
        <v>122</v>
      </c>
      <c r="S36" s="10">
        <f t="shared" si="8"/>
        <v>127</v>
      </c>
      <c r="T36" s="10">
        <f t="shared" si="9"/>
        <v>302</v>
      </c>
      <c r="U36" s="10">
        <f t="shared" si="10"/>
        <v>4679.1879999999992</v>
      </c>
      <c r="V36" s="10">
        <v>4</v>
      </c>
      <c r="W36" s="10">
        <f t="shared" si="11"/>
        <v>8.5484917468586449E-4</v>
      </c>
      <c r="X36" s="10">
        <f t="shared" ref="X36:X67" si="21">+O36/100</f>
        <v>0.122</v>
      </c>
      <c r="Y36" s="10">
        <f t="shared" ref="Y36:Y67" si="22">+P36/100</f>
        <v>0.127</v>
      </c>
      <c r="Z36" s="10">
        <f t="shared" ref="Z36:Z67" si="23">+Q36/100</f>
        <v>0.30199999999999999</v>
      </c>
      <c r="AA36" s="10" t="s">
        <v>109</v>
      </c>
      <c r="AB36" s="10">
        <v>20</v>
      </c>
      <c r="AC36" s="14">
        <f t="shared" ref="AC36:AC67" si="24">(1/(((Z36)+($D$2))*((Y36)+($D$2))))</f>
        <v>23.395096387797114</v>
      </c>
      <c r="AD36" s="10">
        <f t="shared" ref="AD36:AD67" si="25">+Z36*X36</f>
        <v>3.6843999999999995E-2</v>
      </c>
      <c r="AE36" s="10">
        <f t="shared" ref="AE36:AE67" si="26">+Y36*X36</f>
        <v>1.5493999999999999E-2</v>
      </c>
      <c r="AF36" s="21">
        <f t="shared" si="12"/>
        <v>0.6</v>
      </c>
      <c r="AG36" s="10">
        <f t="shared" si="13"/>
        <v>6.1975999999999993E-3</v>
      </c>
      <c r="AH36" s="10">
        <f t="shared" si="14"/>
        <v>3.6843999999999995E-2</v>
      </c>
      <c r="AI36" s="28">
        <f t="shared" si="15"/>
        <v>430.41599999999994</v>
      </c>
      <c r="AJ36" s="19">
        <f t="shared" si="20"/>
        <v>1.0069623806850081E-2</v>
      </c>
      <c r="AK36" s="20">
        <f t="shared" ref="AK36:AK67" si="27">AC36*(V36*(9.81/1000))+AJ36*(AB36)</f>
        <v>1.1194160583941604</v>
      </c>
      <c r="AL36" s="20">
        <f t="shared" si="17"/>
        <v>1.3194160583941603</v>
      </c>
      <c r="AM36" s="20">
        <f t="shared" si="18"/>
        <v>1.5194160583941603</v>
      </c>
    </row>
    <row r="37" spans="3:42" x14ac:dyDescent="0.25">
      <c r="C37" s="17" t="s">
        <v>7</v>
      </c>
      <c r="D37" s="10" t="s">
        <v>106</v>
      </c>
      <c r="E37" s="10" t="s">
        <v>13</v>
      </c>
      <c r="F37" s="10" t="s">
        <v>131</v>
      </c>
      <c r="G37" s="10" t="s">
        <v>108</v>
      </c>
      <c r="H37" s="10" t="s">
        <v>106</v>
      </c>
      <c r="I37" s="10">
        <v>12</v>
      </c>
      <c r="J37" s="10">
        <v>6</v>
      </c>
      <c r="K37" s="10">
        <v>24</v>
      </c>
      <c r="L37" s="10">
        <f t="shared" si="6"/>
        <v>0.12</v>
      </c>
      <c r="M37" s="10">
        <f t="shared" si="6"/>
        <v>0.06</v>
      </c>
      <c r="N37" s="10">
        <f t="shared" si="6"/>
        <v>0.24</v>
      </c>
      <c r="O37" s="10">
        <v>11.5</v>
      </c>
      <c r="P37" s="10">
        <v>6</v>
      </c>
      <c r="Q37" s="10">
        <v>24</v>
      </c>
      <c r="R37" s="10">
        <f t="shared" si="7"/>
        <v>115</v>
      </c>
      <c r="S37" s="10">
        <f t="shared" si="8"/>
        <v>60</v>
      </c>
      <c r="T37" s="10">
        <f t="shared" si="9"/>
        <v>240</v>
      </c>
      <c r="U37" s="10">
        <f t="shared" si="10"/>
        <v>1656</v>
      </c>
      <c r="V37" s="10">
        <v>1.8</v>
      </c>
      <c r="W37" s="10">
        <f t="shared" si="11"/>
        <v>1.0869565217391304E-3</v>
      </c>
      <c r="X37" s="10">
        <f t="shared" si="21"/>
        <v>0.115</v>
      </c>
      <c r="Y37" s="10">
        <f t="shared" si="22"/>
        <v>0.06</v>
      </c>
      <c r="Z37" s="10">
        <f t="shared" si="23"/>
        <v>0.24</v>
      </c>
      <c r="AA37" s="10" t="s">
        <v>109</v>
      </c>
      <c r="AB37" s="10">
        <v>20</v>
      </c>
      <c r="AC37" s="14">
        <f t="shared" si="24"/>
        <v>57.142857142857146</v>
      </c>
      <c r="AD37" s="10">
        <f t="shared" si="25"/>
        <v>2.76E-2</v>
      </c>
      <c r="AE37" s="10">
        <f t="shared" si="26"/>
        <v>6.8999999999999999E-3</v>
      </c>
      <c r="AF37" s="21">
        <f t="shared" ref="AF37:AF68" si="28">+IF(E37="PV",55%,60%)</f>
        <v>0.55000000000000004</v>
      </c>
      <c r="AG37" s="10">
        <f t="shared" ref="AG37:AG68" si="29">+IF(E37="PV", (AE37),(AE37-AE37*AF37))</f>
        <v>6.8999999999999999E-3</v>
      </c>
      <c r="AH37" s="10">
        <f t="shared" ref="AH37:AH68" si="30">+IF(E37="PV", (AD37-AF37*AD37),(AD37))</f>
        <v>1.2419999999999999E-2</v>
      </c>
      <c r="AI37" s="28">
        <f t="shared" si="15"/>
        <v>193.2</v>
      </c>
      <c r="AJ37" s="19">
        <f t="shared" si="20"/>
        <v>1.1039999999999999E-2</v>
      </c>
      <c r="AK37" s="20">
        <f t="shared" si="27"/>
        <v>1.2298285714285715</v>
      </c>
      <c r="AL37" s="20">
        <f t="shared" si="17"/>
        <v>1.4298285714285714</v>
      </c>
      <c r="AM37" s="20">
        <f t="shared" si="18"/>
        <v>1.6298285714285714</v>
      </c>
    </row>
    <row r="38" spans="3:42" x14ac:dyDescent="0.25">
      <c r="C38" s="17" t="s">
        <v>7</v>
      </c>
      <c r="D38" s="10" t="s">
        <v>110</v>
      </c>
      <c r="E38" s="10" t="s">
        <v>13</v>
      </c>
      <c r="F38" s="10" t="s">
        <v>131</v>
      </c>
      <c r="G38" s="10" t="s">
        <v>111</v>
      </c>
      <c r="H38" s="10" t="s">
        <v>110</v>
      </c>
      <c r="I38" s="10">
        <v>15</v>
      </c>
      <c r="J38" s="10">
        <v>6</v>
      </c>
      <c r="K38" s="10">
        <v>30</v>
      </c>
      <c r="L38" s="10">
        <f t="shared" si="6"/>
        <v>0.15</v>
      </c>
      <c r="M38" s="10">
        <f t="shared" si="6"/>
        <v>0.06</v>
      </c>
      <c r="N38" s="10">
        <f t="shared" si="6"/>
        <v>0.3</v>
      </c>
      <c r="O38" s="10">
        <v>14</v>
      </c>
      <c r="P38" s="10">
        <v>6</v>
      </c>
      <c r="Q38" s="10">
        <v>29</v>
      </c>
      <c r="R38" s="10">
        <f t="shared" si="7"/>
        <v>140</v>
      </c>
      <c r="S38" s="10">
        <f t="shared" si="8"/>
        <v>60</v>
      </c>
      <c r="T38" s="10">
        <f t="shared" si="9"/>
        <v>290</v>
      </c>
      <c r="U38" s="10">
        <f t="shared" si="10"/>
        <v>2436</v>
      </c>
      <c r="V38" s="10">
        <v>2.4</v>
      </c>
      <c r="W38" s="10">
        <f t="shared" si="11"/>
        <v>9.8522167487684722E-4</v>
      </c>
      <c r="X38" s="10">
        <f t="shared" si="21"/>
        <v>0.14000000000000001</v>
      </c>
      <c r="Y38" s="10">
        <f t="shared" si="22"/>
        <v>0.06</v>
      </c>
      <c r="Z38" s="10">
        <f t="shared" si="23"/>
        <v>0.28999999999999998</v>
      </c>
      <c r="AA38" s="10" t="s">
        <v>109</v>
      </c>
      <c r="AB38" s="10">
        <v>20</v>
      </c>
      <c r="AC38" s="14">
        <f t="shared" si="24"/>
        <v>47.619047619047628</v>
      </c>
      <c r="AD38" s="10">
        <f t="shared" si="25"/>
        <v>4.0600000000000004E-2</v>
      </c>
      <c r="AE38" s="10">
        <f t="shared" si="26"/>
        <v>8.4000000000000012E-3</v>
      </c>
      <c r="AF38" s="21">
        <f t="shared" si="28"/>
        <v>0.55000000000000004</v>
      </c>
      <c r="AG38" s="10">
        <f t="shared" si="29"/>
        <v>8.4000000000000012E-3</v>
      </c>
      <c r="AH38" s="10">
        <f t="shared" si="30"/>
        <v>1.8270000000000002E-2</v>
      </c>
      <c r="AI38" s="28">
        <f t="shared" si="15"/>
        <v>266.70000000000005</v>
      </c>
      <c r="AJ38" s="19">
        <f t="shared" si="20"/>
        <v>1.2700000000000003E-2</v>
      </c>
      <c r="AK38" s="20">
        <f t="shared" si="27"/>
        <v>1.3751428571428574</v>
      </c>
      <c r="AL38" s="20">
        <f t="shared" si="17"/>
        <v>1.5751428571428574</v>
      </c>
      <c r="AM38" s="20">
        <f t="shared" si="18"/>
        <v>1.7751428571428574</v>
      </c>
    </row>
    <row r="39" spans="3:42" x14ac:dyDescent="0.25">
      <c r="C39" s="17" t="s">
        <v>7</v>
      </c>
      <c r="D39" s="10" t="s">
        <v>132</v>
      </c>
      <c r="E39" s="10" t="s">
        <v>13</v>
      </c>
      <c r="F39" s="10" t="s">
        <v>131</v>
      </c>
      <c r="G39" s="10" t="s">
        <v>133</v>
      </c>
      <c r="H39" s="10" t="s">
        <v>132</v>
      </c>
      <c r="I39" s="10">
        <v>15</v>
      </c>
      <c r="J39" s="10">
        <v>6</v>
      </c>
      <c r="K39" s="10">
        <v>40</v>
      </c>
      <c r="L39" s="10">
        <f t="shared" si="6"/>
        <v>0.15</v>
      </c>
      <c r="M39" s="10">
        <f t="shared" si="6"/>
        <v>0.06</v>
      </c>
      <c r="N39" s="10">
        <f t="shared" si="6"/>
        <v>0.4</v>
      </c>
      <c r="O39" s="10">
        <v>14</v>
      </c>
      <c r="P39" s="10">
        <v>6</v>
      </c>
      <c r="Q39" s="10">
        <v>39</v>
      </c>
      <c r="R39" s="10">
        <f t="shared" si="7"/>
        <v>140</v>
      </c>
      <c r="S39" s="10">
        <f t="shared" si="8"/>
        <v>60</v>
      </c>
      <c r="T39" s="10">
        <f t="shared" si="9"/>
        <v>390</v>
      </c>
      <c r="U39" s="10">
        <f t="shared" si="10"/>
        <v>3276</v>
      </c>
      <c r="V39" s="10">
        <v>3.6</v>
      </c>
      <c r="W39" s="10">
        <f t="shared" si="11"/>
        <v>1.0989010989010989E-3</v>
      </c>
      <c r="X39" s="10">
        <f t="shared" si="21"/>
        <v>0.14000000000000001</v>
      </c>
      <c r="Y39" s="10">
        <f t="shared" si="22"/>
        <v>0.06</v>
      </c>
      <c r="Z39" s="10">
        <f t="shared" si="23"/>
        <v>0.39</v>
      </c>
      <c r="AA39" s="10" t="s">
        <v>109</v>
      </c>
      <c r="AB39" s="10">
        <v>20</v>
      </c>
      <c r="AC39" s="14">
        <f t="shared" si="24"/>
        <v>35.714285714285715</v>
      </c>
      <c r="AD39" s="10">
        <f t="shared" si="25"/>
        <v>5.460000000000001E-2</v>
      </c>
      <c r="AE39" s="10">
        <f t="shared" si="26"/>
        <v>8.4000000000000012E-3</v>
      </c>
      <c r="AF39" s="21">
        <f t="shared" si="28"/>
        <v>0.55000000000000004</v>
      </c>
      <c r="AG39" s="10">
        <f t="shared" si="29"/>
        <v>8.4000000000000012E-3</v>
      </c>
      <c r="AH39" s="10">
        <f t="shared" si="30"/>
        <v>2.4570000000000002E-2</v>
      </c>
      <c r="AI39" s="28">
        <f t="shared" si="15"/>
        <v>329.70000000000005</v>
      </c>
      <c r="AJ39" s="19">
        <f t="shared" si="20"/>
        <v>1.1775000000000001E-2</v>
      </c>
      <c r="AK39" s="20">
        <f t="shared" si="27"/>
        <v>1.4967857142857146</v>
      </c>
      <c r="AL39" s="20">
        <f t="shared" si="17"/>
        <v>1.6967857142857146</v>
      </c>
      <c r="AM39" s="20">
        <f t="shared" si="18"/>
        <v>1.8967857142857145</v>
      </c>
    </row>
    <row r="40" spans="3:42" x14ac:dyDescent="0.25">
      <c r="C40" s="17" t="s">
        <v>7</v>
      </c>
      <c r="D40" s="10" t="s">
        <v>129</v>
      </c>
      <c r="E40" s="10" t="s">
        <v>13</v>
      </c>
      <c r="F40" s="10" t="s">
        <v>131</v>
      </c>
      <c r="G40" s="10" t="s">
        <v>117</v>
      </c>
      <c r="H40" s="10" t="s">
        <v>129</v>
      </c>
      <c r="I40" s="10">
        <v>12</v>
      </c>
      <c r="J40" s="10">
        <v>10</v>
      </c>
      <c r="K40" s="10">
        <v>30</v>
      </c>
      <c r="L40" s="10">
        <f t="shared" si="6"/>
        <v>0.12</v>
      </c>
      <c r="M40" s="10">
        <f t="shared" si="6"/>
        <v>0.1</v>
      </c>
      <c r="N40" s="10">
        <f t="shared" si="6"/>
        <v>0.3</v>
      </c>
      <c r="O40" s="10">
        <v>11.5</v>
      </c>
      <c r="P40" s="10">
        <v>9</v>
      </c>
      <c r="Q40" s="10">
        <v>29</v>
      </c>
      <c r="R40" s="10">
        <f t="shared" si="7"/>
        <v>115</v>
      </c>
      <c r="S40" s="10">
        <f t="shared" si="8"/>
        <v>90</v>
      </c>
      <c r="T40" s="10">
        <f t="shared" si="9"/>
        <v>290</v>
      </c>
      <c r="U40" s="10">
        <f t="shared" si="10"/>
        <v>3001.5</v>
      </c>
      <c r="V40" s="10">
        <v>3.4</v>
      </c>
      <c r="W40" s="10">
        <f t="shared" si="11"/>
        <v>1.1327669498584041E-3</v>
      </c>
      <c r="X40" s="10">
        <f t="shared" si="21"/>
        <v>0.115</v>
      </c>
      <c r="Y40" s="10">
        <f t="shared" si="22"/>
        <v>0.09</v>
      </c>
      <c r="Z40" s="10">
        <f t="shared" si="23"/>
        <v>0.28999999999999998</v>
      </c>
      <c r="AA40" s="10" t="s">
        <v>109</v>
      </c>
      <c r="AB40" s="10">
        <v>20</v>
      </c>
      <c r="AC40" s="14">
        <f t="shared" si="24"/>
        <v>33.333333333333336</v>
      </c>
      <c r="AD40" s="10">
        <f t="shared" si="25"/>
        <v>3.3349999999999998E-2</v>
      </c>
      <c r="AE40" s="10">
        <f t="shared" si="26"/>
        <v>1.035E-2</v>
      </c>
      <c r="AF40" s="21">
        <f t="shared" si="28"/>
        <v>0.55000000000000004</v>
      </c>
      <c r="AG40" s="10">
        <f t="shared" si="29"/>
        <v>1.035E-2</v>
      </c>
      <c r="AH40" s="10">
        <f t="shared" si="30"/>
        <v>1.5007499999999997E-2</v>
      </c>
      <c r="AI40" s="28">
        <f t="shared" si="15"/>
        <v>253.57499999999996</v>
      </c>
      <c r="AJ40" s="19">
        <f t="shared" si="20"/>
        <v>8.4524999999999982E-3</v>
      </c>
      <c r="AK40" s="20">
        <f t="shared" si="27"/>
        <v>1.28085</v>
      </c>
      <c r="AL40" s="20">
        <f t="shared" si="17"/>
        <v>1.48085</v>
      </c>
      <c r="AM40" s="20">
        <f t="shared" si="18"/>
        <v>1.68085</v>
      </c>
    </row>
    <row r="41" spans="3:42" x14ac:dyDescent="0.25">
      <c r="C41" s="17" t="s">
        <v>7</v>
      </c>
      <c r="D41" s="10" t="s">
        <v>115</v>
      </c>
      <c r="E41" s="10" t="s">
        <v>13</v>
      </c>
      <c r="F41" s="10" t="s">
        <v>131</v>
      </c>
      <c r="G41" s="10" t="s">
        <v>117</v>
      </c>
      <c r="H41" s="10" t="s">
        <v>115</v>
      </c>
      <c r="I41" s="10">
        <v>15</v>
      </c>
      <c r="J41" s="10">
        <v>10</v>
      </c>
      <c r="K41" s="10">
        <v>30</v>
      </c>
      <c r="L41" s="10">
        <f t="shared" si="6"/>
        <v>0.15</v>
      </c>
      <c r="M41" s="10">
        <f t="shared" si="6"/>
        <v>0.1</v>
      </c>
      <c r="N41" s="10">
        <f t="shared" si="6"/>
        <v>0.3</v>
      </c>
      <c r="O41" s="10">
        <v>14.4</v>
      </c>
      <c r="P41" s="10">
        <v>9.4</v>
      </c>
      <c r="Q41" s="10">
        <v>30.3</v>
      </c>
      <c r="R41" s="10">
        <f t="shared" si="7"/>
        <v>144</v>
      </c>
      <c r="S41" s="10">
        <f t="shared" si="8"/>
        <v>94</v>
      </c>
      <c r="T41" s="10">
        <f t="shared" si="9"/>
        <v>303</v>
      </c>
      <c r="U41" s="10">
        <f t="shared" si="10"/>
        <v>4101.4080000000004</v>
      </c>
      <c r="V41" s="10">
        <v>3.8</v>
      </c>
      <c r="W41" s="10">
        <f t="shared" si="11"/>
        <v>9.2651109082539449E-4</v>
      </c>
      <c r="X41" s="10">
        <f t="shared" si="21"/>
        <v>0.14400000000000002</v>
      </c>
      <c r="Y41" s="10">
        <f t="shared" si="22"/>
        <v>9.4E-2</v>
      </c>
      <c r="Z41" s="10">
        <f t="shared" si="23"/>
        <v>0.30299999999999999</v>
      </c>
      <c r="AA41" s="10" t="s">
        <v>109</v>
      </c>
      <c r="AB41" s="10">
        <v>20</v>
      </c>
      <c r="AC41" s="14">
        <f t="shared" si="24"/>
        <v>30.72007864340133</v>
      </c>
      <c r="AD41" s="10">
        <f t="shared" si="25"/>
        <v>4.3632000000000004E-2</v>
      </c>
      <c r="AE41" s="10">
        <f t="shared" si="26"/>
        <v>1.3536000000000001E-2</v>
      </c>
      <c r="AF41" s="21">
        <f t="shared" si="28"/>
        <v>0.55000000000000004</v>
      </c>
      <c r="AG41" s="10">
        <f t="shared" si="29"/>
        <v>1.3536000000000001E-2</v>
      </c>
      <c r="AH41" s="10">
        <f t="shared" si="30"/>
        <v>1.96344E-2</v>
      </c>
      <c r="AI41" s="28">
        <f t="shared" si="15"/>
        <v>331.70400000000001</v>
      </c>
      <c r="AJ41" s="19">
        <f t="shared" si="20"/>
        <v>1.0189972966330795E-2</v>
      </c>
      <c r="AK41" s="20">
        <f t="shared" si="27"/>
        <v>1.3489825509953306</v>
      </c>
      <c r="AL41" s="20">
        <f t="shared" si="17"/>
        <v>1.5489825509953306</v>
      </c>
      <c r="AM41" s="20">
        <f t="shared" si="18"/>
        <v>1.7489825509953305</v>
      </c>
      <c r="AN41" s="10">
        <v>10.86</v>
      </c>
      <c r="AP41" s="10">
        <v>32.5</v>
      </c>
    </row>
    <row r="42" spans="3:42" x14ac:dyDescent="0.25">
      <c r="C42" s="17" t="s">
        <v>7</v>
      </c>
      <c r="D42" s="10" t="s">
        <v>119</v>
      </c>
      <c r="E42" s="10" t="s">
        <v>13</v>
      </c>
      <c r="F42" s="10" t="s">
        <v>131</v>
      </c>
      <c r="G42" s="10" t="s">
        <v>134</v>
      </c>
      <c r="H42" s="10" t="s">
        <v>119</v>
      </c>
      <c r="I42" s="10">
        <v>10</v>
      </c>
      <c r="J42" s="10">
        <v>20</v>
      </c>
      <c r="K42" s="10">
        <v>40</v>
      </c>
      <c r="L42" s="10">
        <f t="shared" si="6"/>
        <v>0.1</v>
      </c>
      <c r="M42" s="10">
        <f t="shared" si="6"/>
        <v>0.2</v>
      </c>
      <c r="N42" s="10">
        <f t="shared" si="6"/>
        <v>0.4</v>
      </c>
      <c r="O42" s="10">
        <v>9</v>
      </c>
      <c r="P42" s="10">
        <v>19</v>
      </c>
      <c r="Q42" s="10">
        <v>39</v>
      </c>
      <c r="R42" s="10">
        <f t="shared" si="7"/>
        <v>90</v>
      </c>
      <c r="S42" s="10">
        <f t="shared" si="8"/>
        <v>190</v>
      </c>
      <c r="T42" s="10">
        <f t="shared" si="9"/>
        <v>390</v>
      </c>
      <c r="U42" s="10">
        <f t="shared" si="10"/>
        <v>6669</v>
      </c>
      <c r="V42" s="10">
        <v>5.7</v>
      </c>
      <c r="W42" s="10">
        <f t="shared" si="11"/>
        <v>8.547008547008547E-4</v>
      </c>
      <c r="X42" s="10">
        <f t="shared" si="21"/>
        <v>0.09</v>
      </c>
      <c r="Y42" s="10">
        <f t="shared" si="22"/>
        <v>0.19</v>
      </c>
      <c r="Z42" s="10">
        <f t="shared" si="23"/>
        <v>0.39</v>
      </c>
      <c r="AA42" s="10" t="s">
        <v>109</v>
      </c>
      <c r="AB42" s="10">
        <v>20</v>
      </c>
      <c r="AC42" s="14">
        <f t="shared" si="24"/>
        <v>12.499999999999998</v>
      </c>
      <c r="AD42" s="10">
        <f t="shared" si="25"/>
        <v>3.5099999999999999E-2</v>
      </c>
      <c r="AE42" s="10">
        <f t="shared" si="26"/>
        <v>1.7100000000000001E-2</v>
      </c>
      <c r="AF42" s="21">
        <f t="shared" si="28"/>
        <v>0.55000000000000004</v>
      </c>
      <c r="AG42" s="10">
        <f t="shared" si="29"/>
        <v>1.7100000000000001E-2</v>
      </c>
      <c r="AH42" s="10">
        <f t="shared" si="30"/>
        <v>1.5794999999999997E-2</v>
      </c>
      <c r="AI42" s="28">
        <f t="shared" si="15"/>
        <v>328.94999999999993</v>
      </c>
      <c r="AJ42" s="19">
        <f t="shared" si="20"/>
        <v>4.1118749999999992E-3</v>
      </c>
      <c r="AK42" s="20">
        <f t="shared" si="27"/>
        <v>0.78120000000000001</v>
      </c>
      <c r="AL42" s="20">
        <f t="shared" si="17"/>
        <v>0.98120000000000007</v>
      </c>
      <c r="AM42" s="20">
        <f t="shared" si="18"/>
        <v>1.1812</v>
      </c>
    </row>
    <row r="43" spans="3:42" x14ac:dyDescent="0.25">
      <c r="C43" s="17" t="s">
        <v>7</v>
      </c>
      <c r="D43" s="10" t="s">
        <v>122</v>
      </c>
      <c r="E43" s="10" t="s">
        <v>13</v>
      </c>
      <c r="F43" s="10" t="s">
        <v>131</v>
      </c>
      <c r="G43" s="10" t="s">
        <v>123</v>
      </c>
      <c r="H43" s="10" t="s">
        <v>122</v>
      </c>
      <c r="I43" s="10">
        <v>12</v>
      </c>
      <c r="J43" s="10">
        <v>13</v>
      </c>
      <c r="K43" s="10">
        <v>30</v>
      </c>
      <c r="L43" s="10">
        <f t="shared" si="6"/>
        <v>0.12</v>
      </c>
      <c r="M43" s="10">
        <f t="shared" si="6"/>
        <v>0.13</v>
      </c>
      <c r="N43" s="10">
        <f t="shared" si="6"/>
        <v>0.3</v>
      </c>
      <c r="O43" s="10">
        <v>11.5</v>
      </c>
      <c r="P43" s="10">
        <v>12.5</v>
      </c>
      <c r="Q43" s="10">
        <v>29</v>
      </c>
      <c r="R43" s="10">
        <f t="shared" si="7"/>
        <v>115</v>
      </c>
      <c r="S43" s="10">
        <f t="shared" si="8"/>
        <v>125</v>
      </c>
      <c r="T43" s="10">
        <f t="shared" si="9"/>
        <v>290</v>
      </c>
      <c r="U43" s="10">
        <f t="shared" si="10"/>
        <v>4168.75</v>
      </c>
      <c r="V43" s="10">
        <v>3.8</v>
      </c>
      <c r="W43" s="10">
        <f t="shared" si="11"/>
        <v>9.1154422788605695E-4</v>
      </c>
      <c r="X43" s="10">
        <f t="shared" si="21"/>
        <v>0.115</v>
      </c>
      <c r="Y43" s="10">
        <f t="shared" si="22"/>
        <v>0.125</v>
      </c>
      <c r="Z43" s="10">
        <f t="shared" si="23"/>
        <v>0.28999999999999998</v>
      </c>
      <c r="AA43" s="10" t="s">
        <v>109</v>
      </c>
      <c r="AB43" s="10">
        <v>20</v>
      </c>
      <c r="AC43" s="14">
        <f t="shared" si="24"/>
        <v>24.691358024691358</v>
      </c>
      <c r="AD43" s="10">
        <f t="shared" si="25"/>
        <v>3.3349999999999998E-2</v>
      </c>
      <c r="AE43" s="10">
        <f t="shared" si="26"/>
        <v>1.4375000000000001E-2</v>
      </c>
      <c r="AF43" s="21">
        <f t="shared" si="28"/>
        <v>0.55000000000000004</v>
      </c>
      <c r="AG43" s="10">
        <f t="shared" si="29"/>
        <v>1.4375000000000001E-2</v>
      </c>
      <c r="AH43" s="10">
        <f t="shared" si="30"/>
        <v>1.5007499999999997E-2</v>
      </c>
      <c r="AI43" s="28">
        <f t="shared" si="15"/>
        <v>293.82499999999993</v>
      </c>
      <c r="AJ43" s="19">
        <f t="shared" si="20"/>
        <v>7.2549382716049372E-3</v>
      </c>
      <c r="AK43" s="20">
        <f t="shared" si="27"/>
        <v>1.0655432098765432</v>
      </c>
      <c r="AL43" s="20">
        <f t="shared" si="17"/>
        <v>1.2655432098765431</v>
      </c>
      <c r="AM43" s="20">
        <f t="shared" si="18"/>
        <v>1.4655432098765431</v>
      </c>
      <c r="AN43" s="10">
        <v>17</v>
      </c>
      <c r="AO43" s="10" t="s">
        <v>135</v>
      </c>
      <c r="AP43" s="10">
        <v>57</v>
      </c>
    </row>
    <row r="44" spans="3:42" x14ac:dyDescent="0.25">
      <c r="C44" s="17" t="s">
        <v>7</v>
      </c>
      <c r="D44" s="10" t="s">
        <v>136</v>
      </c>
      <c r="E44" s="10" t="s">
        <v>13</v>
      </c>
      <c r="F44" s="10" t="s">
        <v>131</v>
      </c>
      <c r="G44" s="10" t="s">
        <v>137</v>
      </c>
      <c r="H44" s="10" t="s">
        <v>136</v>
      </c>
      <c r="I44" s="10">
        <v>12</v>
      </c>
      <c r="J44" s="10">
        <v>20</v>
      </c>
      <c r="K44" s="10">
        <v>30</v>
      </c>
      <c r="L44" s="10">
        <f t="shared" si="6"/>
        <v>0.12</v>
      </c>
      <c r="M44" s="10">
        <f t="shared" si="6"/>
        <v>0.2</v>
      </c>
      <c r="N44" s="10">
        <f t="shared" si="6"/>
        <v>0.3</v>
      </c>
      <c r="O44" s="10">
        <v>11.5</v>
      </c>
      <c r="P44" s="10">
        <v>19</v>
      </c>
      <c r="Q44" s="10">
        <v>29</v>
      </c>
      <c r="R44" s="10">
        <f t="shared" si="7"/>
        <v>115</v>
      </c>
      <c r="S44" s="10">
        <f t="shared" si="8"/>
        <v>190</v>
      </c>
      <c r="T44" s="10">
        <f t="shared" si="9"/>
        <v>290</v>
      </c>
      <c r="U44" s="10">
        <f t="shared" si="10"/>
        <v>6336.5</v>
      </c>
      <c r="V44" s="10">
        <v>8</v>
      </c>
      <c r="W44" s="10">
        <f t="shared" si="11"/>
        <v>1.2625266314211315E-3</v>
      </c>
      <c r="X44" s="10">
        <f t="shared" si="21"/>
        <v>0.115</v>
      </c>
      <c r="Y44" s="10">
        <f t="shared" si="22"/>
        <v>0.19</v>
      </c>
      <c r="Z44" s="10">
        <f t="shared" si="23"/>
        <v>0.28999999999999998</v>
      </c>
      <c r="AA44" s="10" t="s">
        <v>109</v>
      </c>
      <c r="AB44" s="10">
        <v>20</v>
      </c>
      <c r="AC44" s="14">
        <f t="shared" si="24"/>
        <v>16.666666666666668</v>
      </c>
      <c r="AD44" s="10">
        <f t="shared" si="25"/>
        <v>3.3349999999999998E-2</v>
      </c>
      <c r="AE44" s="10">
        <f t="shared" si="26"/>
        <v>2.1850000000000001E-2</v>
      </c>
      <c r="AF44" s="21">
        <f t="shared" si="28"/>
        <v>0.55000000000000004</v>
      </c>
      <c r="AG44" s="10">
        <f t="shared" si="29"/>
        <v>2.1850000000000001E-2</v>
      </c>
      <c r="AH44" s="10">
        <f t="shared" si="30"/>
        <v>1.5007499999999997E-2</v>
      </c>
      <c r="AI44" s="28">
        <f t="shared" si="15"/>
        <v>368.57499999999999</v>
      </c>
      <c r="AJ44" s="19">
        <f t="shared" si="20"/>
        <v>6.1429166666666663E-3</v>
      </c>
      <c r="AK44" s="20">
        <f t="shared" si="27"/>
        <v>1.4308583333333336</v>
      </c>
      <c r="AL44" s="20">
        <f t="shared" si="17"/>
        <v>1.6308583333333335</v>
      </c>
      <c r="AM44" s="20">
        <f t="shared" si="18"/>
        <v>1.8308583333333335</v>
      </c>
      <c r="AP44" s="10">
        <v>60</v>
      </c>
    </row>
    <row r="45" spans="3:42" x14ac:dyDescent="0.25">
      <c r="C45" s="17" t="s">
        <v>7</v>
      </c>
      <c r="D45" s="10" t="s">
        <v>124</v>
      </c>
      <c r="E45" s="10" t="s">
        <v>13</v>
      </c>
      <c r="F45" s="10" t="s">
        <v>131</v>
      </c>
      <c r="G45" s="10" t="s">
        <v>137</v>
      </c>
      <c r="H45" s="10" t="s">
        <v>124</v>
      </c>
      <c r="I45" s="10">
        <v>12</v>
      </c>
      <c r="J45" s="10">
        <v>20</v>
      </c>
      <c r="K45" s="10">
        <v>40</v>
      </c>
      <c r="L45" s="10">
        <f t="shared" si="6"/>
        <v>0.12</v>
      </c>
      <c r="M45" s="10">
        <f t="shared" si="6"/>
        <v>0.2</v>
      </c>
      <c r="N45" s="10">
        <f t="shared" si="6"/>
        <v>0.4</v>
      </c>
      <c r="O45" s="10">
        <v>11.5</v>
      </c>
      <c r="P45" s="10">
        <v>19</v>
      </c>
      <c r="Q45" s="10">
        <v>39</v>
      </c>
      <c r="R45" s="10">
        <f t="shared" si="7"/>
        <v>115</v>
      </c>
      <c r="S45" s="10">
        <f t="shared" si="8"/>
        <v>190</v>
      </c>
      <c r="T45" s="10">
        <f t="shared" si="9"/>
        <v>390</v>
      </c>
      <c r="U45" s="10">
        <f t="shared" si="10"/>
        <v>8521.5</v>
      </c>
      <c r="V45" s="10">
        <v>8.5</v>
      </c>
      <c r="W45" s="10">
        <f t="shared" si="11"/>
        <v>9.9747697001701589E-4</v>
      </c>
      <c r="X45" s="10">
        <f t="shared" si="21"/>
        <v>0.115</v>
      </c>
      <c r="Y45" s="10">
        <f t="shared" si="22"/>
        <v>0.19</v>
      </c>
      <c r="Z45" s="10">
        <f t="shared" si="23"/>
        <v>0.39</v>
      </c>
      <c r="AA45" s="10" t="s">
        <v>109</v>
      </c>
      <c r="AB45" s="10">
        <v>20</v>
      </c>
      <c r="AC45" s="14">
        <f t="shared" si="24"/>
        <v>12.499999999999998</v>
      </c>
      <c r="AD45" s="10">
        <f t="shared" si="25"/>
        <v>4.4850000000000001E-2</v>
      </c>
      <c r="AE45" s="10">
        <f t="shared" si="26"/>
        <v>2.1850000000000001E-2</v>
      </c>
      <c r="AF45" s="21">
        <f t="shared" si="28"/>
        <v>0.55000000000000004</v>
      </c>
      <c r="AG45" s="10">
        <f t="shared" si="29"/>
        <v>2.1850000000000001E-2</v>
      </c>
      <c r="AH45" s="10">
        <f t="shared" si="30"/>
        <v>2.0182499999999999E-2</v>
      </c>
      <c r="AI45" s="28">
        <f t="shared" si="15"/>
        <v>420.32500000000005</v>
      </c>
      <c r="AJ45" s="19">
        <f t="shared" si="20"/>
        <v>5.2540624999999992E-3</v>
      </c>
      <c r="AK45" s="20">
        <f t="shared" si="27"/>
        <v>1.14739375</v>
      </c>
      <c r="AL45" s="20">
        <f t="shared" si="17"/>
        <v>1.3473937499999999</v>
      </c>
      <c r="AM45" s="20">
        <f t="shared" si="18"/>
        <v>1.5473937499999999</v>
      </c>
    </row>
    <row r="46" spans="3:42" x14ac:dyDescent="0.25">
      <c r="C46" s="17" t="s">
        <v>78</v>
      </c>
      <c r="D46" s="10" t="s">
        <v>106</v>
      </c>
      <c r="E46" s="10" t="s">
        <v>14</v>
      </c>
      <c r="F46" s="10" t="s">
        <v>107</v>
      </c>
      <c r="G46" s="10" t="s">
        <v>108</v>
      </c>
      <c r="H46" s="10" t="s">
        <v>106</v>
      </c>
      <c r="I46" s="10">
        <v>12</v>
      </c>
      <c r="J46" s="10">
        <v>6</v>
      </c>
      <c r="K46" s="10">
        <v>24</v>
      </c>
      <c r="L46" s="10">
        <f t="shared" si="6"/>
        <v>0.12</v>
      </c>
      <c r="M46" s="10">
        <f t="shared" si="6"/>
        <v>0.06</v>
      </c>
      <c r="N46" s="10">
        <f t="shared" si="6"/>
        <v>0.24</v>
      </c>
      <c r="O46" s="10">
        <v>11.5</v>
      </c>
      <c r="P46" s="10">
        <v>6</v>
      </c>
      <c r="Q46" s="10">
        <v>24</v>
      </c>
      <c r="R46" s="10">
        <f t="shared" si="7"/>
        <v>115</v>
      </c>
      <c r="S46" s="10">
        <f t="shared" si="8"/>
        <v>60</v>
      </c>
      <c r="T46" s="10">
        <f t="shared" si="9"/>
        <v>240</v>
      </c>
      <c r="U46" s="10">
        <f t="shared" si="10"/>
        <v>1656</v>
      </c>
      <c r="V46" s="18">
        <f>U46*W37</f>
        <v>1.8</v>
      </c>
      <c r="W46" s="10">
        <f t="shared" si="11"/>
        <v>1.0869565217391304E-3</v>
      </c>
      <c r="X46" s="10">
        <f t="shared" si="21"/>
        <v>0.115</v>
      </c>
      <c r="Y46" s="10">
        <f t="shared" si="22"/>
        <v>0.06</v>
      </c>
      <c r="Z46" s="10">
        <f t="shared" si="23"/>
        <v>0.24</v>
      </c>
      <c r="AA46" s="10" t="s">
        <v>109</v>
      </c>
      <c r="AB46" s="10">
        <v>20</v>
      </c>
      <c r="AC46" s="14">
        <f t="shared" si="24"/>
        <v>57.142857142857146</v>
      </c>
      <c r="AD46" s="10">
        <f t="shared" si="25"/>
        <v>2.76E-2</v>
      </c>
      <c r="AE46" s="10">
        <f t="shared" si="26"/>
        <v>6.8999999999999999E-3</v>
      </c>
      <c r="AF46" s="21">
        <f t="shared" si="28"/>
        <v>0.6</v>
      </c>
      <c r="AG46" s="10">
        <f t="shared" si="29"/>
        <v>2.7600000000000003E-3</v>
      </c>
      <c r="AH46" s="10">
        <f t="shared" si="30"/>
        <v>2.76E-2</v>
      </c>
      <c r="AI46" s="28">
        <f t="shared" si="15"/>
        <v>303.60000000000002</v>
      </c>
      <c r="AJ46" s="19">
        <f t="shared" si="20"/>
        <v>1.7348571428571428E-2</v>
      </c>
      <c r="AK46" s="20">
        <f t="shared" si="27"/>
        <v>1.3560000000000003</v>
      </c>
      <c r="AL46" s="20">
        <f t="shared" si="17"/>
        <v>1.5560000000000003</v>
      </c>
      <c r="AM46" s="20">
        <f t="shared" si="18"/>
        <v>1.7560000000000002</v>
      </c>
    </row>
    <row r="47" spans="3:42" x14ac:dyDescent="0.25">
      <c r="C47" s="17" t="s">
        <v>78</v>
      </c>
      <c r="D47" s="10" t="s">
        <v>114</v>
      </c>
      <c r="E47" s="10" t="s">
        <v>14</v>
      </c>
      <c r="F47" s="10" t="s">
        <v>107</v>
      </c>
      <c r="G47" s="10" t="s">
        <v>113</v>
      </c>
      <c r="H47" s="10" t="s">
        <v>114</v>
      </c>
      <c r="I47" s="10">
        <v>8</v>
      </c>
      <c r="J47" s="10">
        <v>20</v>
      </c>
      <c r="K47" s="10">
        <v>40</v>
      </c>
      <c r="L47" s="10">
        <f t="shared" si="6"/>
        <v>0.08</v>
      </c>
      <c r="M47" s="10">
        <f t="shared" si="6"/>
        <v>0.2</v>
      </c>
      <c r="N47" s="10">
        <f t="shared" si="6"/>
        <v>0.4</v>
      </c>
      <c r="O47" s="10">
        <v>8</v>
      </c>
      <c r="P47" s="10">
        <v>19</v>
      </c>
      <c r="Q47" s="10">
        <v>39</v>
      </c>
      <c r="R47" s="10">
        <f t="shared" si="7"/>
        <v>80</v>
      </c>
      <c r="S47" s="10">
        <f t="shared" si="8"/>
        <v>190</v>
      </c>
      <c r="T47" s="10">
        <f t="shared" si="9"/>
        <v>390</v>
      </c>
      <c r="U47" s="10">
        <f t="shared" si="10"/>
        <v>5928</v>
      </c>
      <c r="V47" s="18">
        <f>+W70*U47</f>
        <v>5.2</v>
      </c>
      <c r="W47" s="10">
        <f t="shared" si="11"/>
        <v>8.7719298245614037E-4</v>
      </c>
      <c r="X47" s="10">
        <f t="shared" si="21"/>
        <v>0.08</v>
      </c>
      <c r="Y47" s="10">
        <f t="shared" si="22"/>
        <v>0.19</v>
      </c>
      <c r="Z47" s="10">
        <f t="shared" si="23"/>
        <v>0.39</v>
      </c>
      <c r="AA47" s="10" t="s">
        <v>109</v>
      </c>
      <c r="AB47" s="10">
        <v>20</v>
      </c>
      <c r="AC47" s="14">
        <f t="shared" si="24"/>
        <v>12.499999999999998</v>
      </c>
      <c r="AD47" s="10">
        <f t="shared" si="25"/>
        <v>3.1200000000000002E-2</v>
      </c>
      <c r="AE47" s="10">
        <f t="shared" si="26"/>
        <v>1.52E-2</v>
      </c>
      <c r="AF47" s="21">
        <f t="shared" si="28"/>
        <v>0.6</v>
      </c>
      <c r="AG47" s="10">
        <f t="shared" si="29"/>
        <v>6.0800000000000003E-3</v>
      </c>
      <c r="AH47" s="10">
        <f t="shared" si="30"/>
        <v>3.1200000000000002E-2</v>
      </c>
      <c r="AI47" s="28">
        <f t="shared" si="15"/>
        <v>372.80000000000007</v>
      </c>
      <c r="AJ47" s="19">
        <f t="shared" si="20"/>
        <v>4.6600000000000001E-3</v>
      </c>
      <c r="AK47" s="20">
        <f t="shared" si="27"/>
        <v>0.73085</v>
      </c>
      <c r="AL47" s="20">
        <f t="shared" si="17"/>
        <v>0.93084999999999996</v>
      </c>
      <c r="AM47" s="20">
        <f t="shared" si="18"/>
        <v>1.1308500000000001</v>
      </c>
    </row>
    <row r="48" spans="3:42" x14ac:dyDescent="0.25">
      <c r="C48" s="17" t="s">
        <v>78</v>
      </c>
      <c r="D48" s="10" t="s">
        <v>115</v>
      </c>
      <c r="E48" s="10" t="s">
        <v>14</v>
      </c>
      <c r="F48" s="10" t="s">
        <v>107</v>
      </c>
      <c r="G48" s="10" t="s">
        <v>117</v>
      </c>
      <c r="H48" s="10" t="s">
        <v>115</v>
      </c>
      <c r="I48" s="10">
        <v>15</v>
      </c>
      <c r="J48" s="10">
        <v>10</v>
      </c>
      <c r="K48" s="10">
        <v>30</v>
      </c>
      <c r="L48" s="10">
        <f t="shared" si="6"/>
        <v>0.15</v>
      </c>
      <c r="M48" s="10">
        <f t="shared" si="6"/>
        <v>0.1</v>
      </c>
      <c r="N48" s="10">
        <f t="shared" si="6"/>
        <v>0.3</v>
      </c>
      <c r="O48" s="10">
        <v>14</v>
      </c>
      <c r="P48" s="10">
        <v>9.5</v>
      </c>
      <c r="Q48" s="10">
        <v>29</v>
      </c>
      <c r="R48" s="10">
        <f t="shared" si="7"/>
        <v>140</v>
      </c>
      <c r="S48" s="10">
        <f t="shared" si="8"/>
        <v>95</v>
      </c>
      <c r="T48" s="10">
        <f t="shared" si="9"/>
        <v>290</v>
      </c>
      <c r="U48" s="10">
        <f t="shared" si="10"/>
        <v>3857</v>
      </c>
      <c r="V48" s="18">
        <f>+U48*W92</f>
        <v>3.5</v>
      </c>
      <c r="W48" s="10">
        <f t="shared" si="11"/>
        <v>9.0744101633393826E-4</v>
      </c>
      <c r="X48" s="10">
        <f t="shared" si="21"/>
        <v>0.14000000000000001</v>
      </c>
      <c r="Y48" s="10">
        <f t="shared" si="22"/>
        <v>9.5000000000000001E-2</v>
      </c>
      <c r="Z48" s="10">
        <f t="shared" si="23"/>
        <v>0.28999999999999998</v>
      </c>
      <c r="AA48" s="10" t="s">
        <v>109</v>
      </c>
      <c r="AB48" s="10">
        <v>20</v>
      </c>
      <c r="AC48" s="14">
        <f t="shared" si="24"/>
        <v>31.746031746031747</v>
      </c>
      <c r="AD48" s="10">
        <f t="shared" si="25"/>
        <v>4.0600000000000004E-2</v>
      </c>
      <c r="AE48" s="10">
        <f t="shared" si="26"/>
        <v>1.3300000000000001E-2</v>
      </c>
      <c r="AF48" s="21">
        <f t="shared" si="28"/>
        <v>0.6</v>
      </c>
      <c r="AG48" s="10">
        <f t="shared" si="29"/>
        <v>5.3200000000000001E-3</v>
      </c>
      <c r="AH48" s="10">
        <f t="shared" si="30"/>
        <v>4.0600000000000004E-2</v>
      </c>
      <c r="AI48" s="28">
        <f t="shared" si="15"/>
        <v>459.20000000000005</v>
      </c>
      <c r="AJ48" s="19">
        <f t="shared" si="20"/>
        <v>1.457777777777778E-2</v>
      </c>
      <c r="AK48" s="20">
        <f t="shared" si="27"/>
        <v>1.3815555555555556</v>
      </c>
      <c r="AL48" s="20">
        <f t="shared" si="17"/>
        <v>1.5815555555555556</v>
      </c>
      <c r="AM48" s="20">
        <f t="shared" si="18"/>
        <v>1.7815555555555558</v>
      </c>
    </row>
    <row r="49" spans="3:42" x14ac:dyDescent="0.25">
      <c r="C49" s="17" t="s">
        <v>78</v>
      </c>
      <c r="D49" s="10" t="s">
        <v>119</v>
      </c>
      <c r="E49" s="10" t="s">
        <v>14</v>
      </c>
      <c r="F49" s="10" t="s">
        <v>107</v>
      </c>
      <c r="G49" s="10" t="s">
        <v>178</v>
      </c>
      <c r="H49" s="10" t="s">
        <v>119</v>
      </c>
      <c r="I49" s="10">
        <v>10</v>
      </c>
      <c r="J49" s="10">
        <v>20</v>
      </c>
      <c r="K49" s="10">
        <v>40</v>
      </c>
      <c r="L49" s="10">
        <f t="shared" si="6"/>
        <v>0.1</v>
      </c>
      <c r="M49" s="10">
        <f t="shared" si="6"/>
        <v>0.2</v>
      </c>
      <c r="N49" s="10">
        <f t="shared" si="6"/>
        <v>0.4</v>
      </c>
      <c r="O49" s="10">
        <v>9</v>
      </c>
      <c r="P49" s="10">
        <v>19</v>
      </c>
      <c r="Q49" s="10">
        <v>39</v>
      </c>
      <c r="R49" s="10">
        <f t="shared" si="7"/>
        <v>90</v>
      </c>
      <c r="S49" s="10">
        <f t="shared" si="8"/>
        <v>190</v>
      </c>
      <c r="T49" s="10">
        <f t="shared" si="9"/>
        <v>390</v>
      </c>
      <c r="U49" s="10">
        <f t="shared" si="10"/>
        <v>6669</v>
      </c>
      <c r="V49" s="18">
        <f>+U49*W121</f>
        <v>5.4</v>
      </c>
      <c r="W49" s="10">
        <f t="shared" si="11"/>
        <v>8.0971659919028347E-4</v>
      </c>
      <c r="X49" s="10">
        <f t="shared" si="21"/>
        <v>0.09</v>
      </c>
      <c r="Y49" s="10">
        <f t="shared" si="22"/>
        <v>0.19</v>
      </c>
      <c r="Z49" s="10">
        <f t="shared" si="23"/>
        <v>0.39</v>
      </c>
      <c r="AA49" s="10" t="s">
        <v>109</v>
      </c>
      <c r="AB49" s="10">
        <v>20</v>
      </c>
      <c r="AC49" s="14">
        <f t="shared" si="24"/>
        <v>12.499999999999998</v>
      </c>
      <c r="AD49" s="10">
        <f t="shared" si="25"/>
        <v>3.5099999999999999E-2</v>
      </c>
      <c r="AE49" s="10">
        <f t="shared" si="26"/>
        <v>1.7100000000000001E-2</v>
      </c>
      <c r="AF49" s="21">
        <f t="shared" si="28"/>
        <v>0.6</v>
      </c>
      <c r="AG49" s="10">
        <f t="shared" si="29"/>
        <v>6.8400000000000006E-3</v>
      </c>
      <c r="AH49" s="10">
        <f t="shared" si="30"/>
        <v>3.5099999999999999E-2</v>
      </c>
      <c r="AI49" s="28">
        <f t="shared" si="15"/>
        <v>419.4</v>
      </c>
      <c r="AJ49" s="19">
        <f t="shared" si="20"/>
        <v>5.2424999999999998E-3</v>
      </c>
      <c r="AK49" s="20">
        <f t="shared" si="27"/>
        <v>0.76702499999999996</v>
      </c>
      <c r="AL49" s="20">
        <f t="shared" si="17"/>
        <v>0.96702500000000002</v>
      </c>
      <c r="AM49" s="20">
        <f t="shared" si="18"/>
        <v>1.167025</v>
      </c>
    </row>
    <row r="50" spans="3:42" x14ac:dyDescent="0.25">
      <c r="C50" s="17" t="s">
        <v>78</v>
      </c>
      <c r="D50" s="10" t="s">
        <v>119</v>
      </c>
      <c r="E50" s="10" t="s">
        <v>14</v>
      </c>
      <c r="F50" s="10" t="s">
        <v>107</v>
      </c>
      <c r="G50" s="10" t="s">
        <v>176</v>
      </c>
      <c r="H50" s="10" t="s">
        <v>119</v>
      </c>
      <c r="I50" s="10">
        <v>10</v>
      </c>
      <c r="J50" s="10">
        <v>20</v>
      </c>
      <c r="K50" s="10">
        <v>40</v>
      </c>
      <c r="L50" s="10">
        <f t="shared" ref="L50" si="31">+I50/100</f>
        <v>0.1</v>
      </c>
      <c r="M50" s="10">
        <f t="shared" ref="M50" si="32">+J50/100</f>
        <v>0.2</v>
      </c>
      <c r="N50" s="10">
        <f t="shared" ref="N50" si="33">+K50/100</f>
        <v>0.4</v>
      </c>
      <c r="O50" s="10">
        <v>9</v>
      </c>
      <c r="P50" s="10">
        <v>19</v>
      </c>
      <c r="Q50" s="10">
        <v>39</v>
      </c>
      <c r="R50" s="10">
        <f t="shared" ref="R50" si="34">+O50*10</f>
        <v>90</v>
      </c>
      <c r="S50" s="10">
        <f t="shared" ref="S50" si="35">+P50*10</f>
        <v>190</v>
      </c>
      <c r="T50" s="10">
        <f t="shared" ref="T50" si="36">+Q50*10</f>
        <v>390</v>
      </c>
      <c r="U50" s="10">
        <f t="shared" si="10"/>
        <v>6669</v>
      </c>
      <c r="V50" s="18">
        <f>+U50*W73</f>
        <v>5.5</v>
      </c>
      <c r="W50" s="10">
        <f t="shared" si="11"/>
        <v>8.2471135102714051E-4</v>
      </c>
      <c r="X50" s="10">
        <f t="shared" si="21"/>
        <v>0.09</v>
      </c>
      <c r="Y50" s="10">
        <f t="shared" si="22"/>
        <v>0.19</v>
      </c>
      <c r="Z50" s="10">
        <f t="shared" si="23"/>
        <v>0.39</v>
      </c>
      <c r="AA50" s="10" t="s">
        <v>109</v>
      </c>
      <c r="AB50" s="10">
        <v>20</v>
      </c>
      <c r="AC50" s="14">
        <f t="shared" si="24"/>
        <v>12.499999999999998</v>
      </c>
      <c r="AD50" s="10">
        <f t="shared" si="25"/>
        <v>3.5099999999999999E-2</v>
      </c>
      <c r="AE50" s="10">
        <f t="shared" si="26"/>
        <v>1.7100000000000001E-2</v>
      </c>
      <c r="AF50" s="21">
        <f t="shared" si="28"/>
        <v>0.6</v>
      </c>
      <c r="AG50" s="10">
        <f t="shared" si="29"/>
        <v>6.8400000000000006E-3</v>
      </c>
      <c r="AH50" s="10">
        <f t="shared" si="30"/>
        <v>3.5099999999999999E-2</v>
      </c>
      <c r="AI50" s="28">
        <f t="shared" ref="AI50" si="37">((AG50*($D$2/2)*2)+(AH50*($D$2/2)*2))*100^3</f>
        <v>419.4</v>
      </c>
      <c r="AJ50" s="19">
        <f t="shared" ref="AJ50" si="38">(AG50*0.005*AC50*2)+(AH50*0.005*AC50*2)</f>
        <v>5.2424999999999998E-3</v>
      </c>
      <c r="AK50" s="20">
        <f t="shared" si="27"/>
        <v>0.77928749999999991</v>
      </c>
      <c r="AL50" s="20">
        <f t="shared" si="17"/>
        <v>0.97928749999999987</v>
      </c>
      <c r="AM50" s="20">
        <f t="shared" si="18"/>
        <v>1.1792875</v>
      </c>
    </row>
    <row r="51" spans="3:42" x14ac:dyDescent="0.25">
      <c r="C51" s="17" t="s">
        <v>78</v>
      </c>
      <c r="D51" s="10" t="s">
        <v>122</v>
      </c>
      <c r="E51" s="10" t="s">
        <v>14</v>
      </c>
      <c r="F51" s="10" t="s">
        <v>107</v>
      </c>
      <c r="G51" s="10" t="s">
        <v>123</v>
      </c>
      <c r="H51" s="10" t="s">
        <v>122</v>
      </c>
      <c r="I51" s="10">
        <v>12</v>
      </c>
      <c r="J51" s="10">
        <v>13</v>
      </c>
      <c r="K51" s="10">
        <v>30</v>
      </c>
      <c r="L51" s="10">
        <f t="shared" si="6"/>
        <v>0.12</v>
      </c>
      <c r="M51" s="10">
        <f t="shared" si="6"/>
        <v>0.13</v>
      </c>
      <c r="N51" s="10">
        <f t="shared" si="6"/>
        <v>0.3</v>
      </c>
      <c r="O51" s="10">
        <v>11.5</v>
      </c>
      <c r="P51" s="10">
        <v>12.5</v>
      </c>
      <c r="Q51" s="10">
        <v>29</v>
      </c>
      <c r="R51" s="10">
        <f t="shared" si="7"/>
        <v>115</v>
      </c>
      <c r="S51" s="10">
        <f t="shared" si="8"/>
        <v>125</v>
      </c>
      <c r="T51" s="10">
        <f t="shared" si="9"/>
        <v>290</v>
      </c>
      <c r="U51" s="10">
        <f t="shared" si="10"/>
        <v>4168.75</v>
      </c>
      <c r="V51" s="18">
        <f>+U51*W16</f>
        <v>3.2964125821268677</v>
      </c>
      <c r="W51" s="10">
        <f t="shared" si="11"/>
        <v>7.9074364788650497E-4</v>
      </c>
      <c r="X51" s="10">
        <f t="shared" si="21"/>
        <v>0.115</v>
      </c>
      <c r="Y51" s="10">
        <f t="shared" si="22"/>
        <v>0.125</v>
      </c>
      <c r="Z51" s="10">
        <f t="shared" si="23"/>
        <v>0.28999999999999998</v>
      </c>
      <c r="AA51" s="10" t="s">
        <v>109</v>
      </c>
      <c r="AB51" s="10">
        <v>20</v>
      </c>
      <c r="AC51" s="14">
        <f t="shared" si="24"/>
        <v>24.691358024691358</v>
      </c>
      <c r="AD51" s="10">
        <f t="shared" si="25"/>
        <v>3.3349999999999998E-2</v>
      </c>
      <c r="AE51" s="10">
        <f t="shared" si="26"/>
        <v>1.4375000000000001E-2</v>
      </c>
      <c r="AF51" s="21">
        <f t="shared" si="28"/>
        <v>0.6</v>
      </c>
      <c r="AG51" s="10">
        <f t="shared" si="29"/>
        <v>5.7499999999999999E-3</v>
      </c>
      <c r="AH51" s="10">
        <f t="shared" si="30"/>
        <v>3.3349999999999998E-2</v>
      </c>
      <c r="AI51" s="28">
        <f t="shared" si="15"/>
        <v>390.99999999999994</v>
      </c>
      <c r="AJ51" s="19">
        <f t="shared" ref="AJ51:AJ70" si="39">(AG51*0.005*AC51*2)+(AH51*0.005*AC51*2)</f>
        <v>9.6543209876543204E-3</v>
      </c>
      <c r="AK51" s="20">
        <f t="shared" si="27"/>
        <v>0.99155080075714996</v>
      </c>
      <c r="AL51" s="20">
        <f t="shared" si="17"/>
        <v>1.19155080075715</v>
      </c>
      <c r="AM51" s="20">
        <f t="shared" si="18"/>
        <v>1.39155080075715</v>
      </c>
    </row>
    <row r="52" spans="3:42" x14ac:dyDescent="0.25">
      <c r="C52" s="17" t="s">
        <v>78</v>
      </c>
      <c r="D52" s="10" t="s">
        <v>124</v>
      </c>
      <c r="E52" s="10" t="s">
        <v>14</v>
      </c>
      <c r="F52" s="10" t="s">
        <v>107</v>
      </c>
      <c r="G52" s="10" t="s">
        <v>139</v>
      </c>
      <c r="H52" s="10" t="s">
        <v>124</v>
      </c>
      <c r="I52" s="10">
        <v>12</v>
      </c>
      <c r="J52" s="10">
        <v>20</v>
      </c>
      <c r="K52" s="10">
        <v>40</v>
      </c>
      <c r="L52" s="10">
        <f t="shared" si="6"/>
        <v>0.12</v>
      </c>
      <c r="M52" s="10">
        <f t="shared" si="6"/>
        <v>0.2</v>
      </c>
      <c r="N52" s="10">
        <f t="shared" si="6"/>
        <v>0.4</v>
      </c>
      <c r="O52" s="10">
        <v>11.5</v>
      </c>
      <c r="P52" s="10">
        <v>19</v>
      </c>
      <c r="Q52" s="10">
        <v>39</v>
      </c>
      <c r="R52" s="10">
        <f t="shared" si="7"/>
        <v>115</v>
      </c>
      <c r="S52" s="10">
        <f t="shared" si="8"/>
        <v>190</v>
      </c>
      <c r="T52" s="10">
        <f t="shared" si="9"/>
        <v>390</v>
      </c>
      <c r="U52" s="10">
        <f t="shared" si="10"/>
        <v>8521.5</v>
      </c>
      <c r="V52" s="18">
        <f>+U52*W123</f>
        <v>7</v>
      </c>
      <c r="W52" s="10">
        <f t="shared" si="11"/>
        <v>8.2145162236695415E-4</v>
      </c>
      <c r="X52" s="10">
        <f t="shared" si="21"/>
        <v>0.115</v>
      </c>
      <c r="Y52" s="10">
        <f t="shared" si="22"/>
        <v>0.19</v>
      </c>
      <c r="Z52" s="10">
        <f t="shared" si="23"/>
        <v>0.39</v>
      </c>
      <c r="AA52" s="10" t="s">
        <v>109</v>
      </c>
      <c r="AB52" s="10">
        <v>20</v>
      </c>
      <c r="AC52" s="14">
        <f t="shared" si="24"/>
        <v>12.499999999999998</v>
      </c>
      <c r="AD52" s="10">
        <f t="shared" si="25"/>
        <v>4.4850000000000001E-2</v>
      </c>
      <c r="AE52" s="10">
        <f t="shared" si="26"/>
        <v>2.1850000000000001E-2</v>
      </c>
      <c r="AF52" s="21">
        <f t="shared" si="28"/>
        <v>0.6</v>
      </c>
      <c r="AG52" s="10">
        <f t="shared" si="29"/>
        <v>8.7400000000000012E-3</v>
      </c>
      <c r="AH52" s="10">
        <f t="shared" si="30"/>
        <v>4.4850000000000001E-2</v>
      </c>
      <c r="AI52" s="28">
        <f t="shared" si="15"/>
        <v>535.9</v>
      </c>
      <c r="AJ52" s="19">
        <f t="shared" si="39"/>
        <v>6.698749999999999E-3</v>
      </c>
      <c r="AK52" s="20">
        <f t="shared" si="27"/>
        <v>0.99234999999999995</v>
      </c>
      <c r="AL52" s="20">
        <f t="shared" si="17"/>
        <v>1.19235</v>
      </c>
      <c r="AM52" s="20">
        <f t="shared" si="18"/>
        <v>1.39235</v>
      </c>
    </row>
    <row r="53" spans="3:42" x14ac:dyDescent="0.25">
      <c r="C53" s="17" t="s">
        <v>78</v>
      </c>
      <c r="D53" s="10" t="s">
        <v>126</v>
      </c>
      <c r="E53" s="10" t="s">
        <v>14</v>
      </c>
      <c r="F53" s="10" t="s">
        <v>107</v>
      </c>
      <c r="G53" s="10" t="s">
        <v>139</v>
      </c>
      <c r="H53" s="10" t="s">
        <v>126</v>
      </c>
      <c r="I53" s="10">
        <v>15</v>
      </c>
      <c r="J53" s="10">
        <v>20</v>
      </c>
      <c r="K53" s="10">
        <v>40</v>
      </c>
      <c r="L53" s="10">
        <f t="shared" si="6"/>
        <v>0.15</v>
      </c>
      <c r="M53" s="10">
        <f t="shared" si="6"/>
        <v>0.2</v>
      </c>
      <c r="N53" s="10">
        <f t="shared" si="6"/>
        <v>0.4</v>
      </c>
      <c r="O53" s="10">
        <v>14</v>
      </c>
      <c r="P53" s="10">
        <v>19</v>
      </c>
      <c r="Q53" s="10">
        <v>39</v>
      </c>
      <c r="R53" s="10">
        <f t="shared" si="7"/>
        <v>140</v>
      </c>
      <c r="S53" s="10">
        <f t="shared" si="8"/>
        <v>190</v>
      </c>
      <c r="T53" s="10">
        <f t="shared" si="9"/>
        <v>390</v>
      </c>
      <c r="U53" s="10">
        <f t="shared" si="10"/>
        <v>10374</v>
      </c>
      <c r="V53" s="18">
        <f>+U53*W97</f>
        <v>7.5</v>
      </c>
      <c r="W53" s="10">
        <f t="shared" si="11"/>
        <v>7.2296124927703873E-4</v>
      </c>
      <c r="X53" s="10">
        <f t="shared" si="21"/>
        <v>0.14000000000000001</v>
      </c>
      <c r="Y53" s="10">
        <f t="shared" si="22"/>
        <v>0.19</v>
      </c>
      <c r="Z53" s="10">
        <f t="shared" si="23"/>
        <v>0.39</v>
      </c>
      <c r="AA53" s="10" t="s">
        <v>109</v>
      </c>
      <c r="AB53" s="10">
        <v>20</v>
      </c>
      <c r="AC53" s="14">
        <f t="shared" si="24"/>
        <v>12.499999999999998</v>
      </c>
      <c r="AD53" s="10">
        <f t="shared" si="25"/>
        <v>5.460000000000001E-2</v>
      </c>
      <c r="AE53" s="10">
        <f t="shared" si="26"/>
        <v>2.6600000000000002E-2</v>
      </c>
      <c r="AF53" s="21">
        <f t="shared" si="28"/>
        <v>0.6</v>
      </c>
      <c r="AG53" s="10">
        <f t="shared" si="29"/>
        <v>1.064E-2</v>
      </c>
      <c r="AH53" s="10">
        <f t="shared" si="30"/>
        <v>5.460000000000001E-2</v>
      </c>
      <c r="AI53" s="28">
        <f t="shared" si="15"/>
        <v>652.40000000000009</v>
      </c>
      <c r="AJ53" s="19">
        <f t="shared" si="39"/>
        <v>8.1550000000000008E-3</v>
      </c>
      <c r="AK53" s="20">
        <f t="shared" si="27"/>
        <v>1.0827874999999998</v>
      </c>
      <c r="AL53" s="20">
        <f t="shared" si="17"/>
        <v>1.2827874999999997</v>
      </c>
      <c r="AM53" s="20">
        <f t="shared" si="18"/>
        <v>1.4827874999999997</v>
      </c>
    </row>
    <row r="54" spans="3:42" x14ac:dyDescent="0.25">
      <c r="C54" s="17" t="s">
        <v>78</v>
      </c>
      <c r="D54" s="10" t="s">
        <v>106</v>
      </c>
      <c r="E54" s="10" t="s">
        <v>13</v>
      </c>
      <c r="F54" s="10" t="s">
        <v>131</v>
      </c>
      <c r="G54" s="10" t="s">
        <v>108</v>
      </c>
      <c r="H54" s="10" t="s">
        <v>106</v>
      </c>
      <c r="I54" s="10">
        <v>12</v>
      </c>
      <c r="J54" s="10">
        <v>6</v>
      </c>
      <c r="K54" s="10">
        <v>24</v>
      </c>
      <c r="L54" s="10">
        <f t="shared" si="6"/>
        <v>0.12</v>
      </c>
      <c r="M54" s="10">
        <f t="shared" si="6"/>
        <v>0.06</v>
      </c>
      <c r="N54" s="10">
        <f t="shared" si="6"/>
        <v>0.24</v>
      </c>
      <c r="O54" s="10">
        <v>11.5</v>
      </c>
      <c r="P54" s="10">
        <v>6</v>
      </c>
      <c r="Q54" s="10">
        <v>24</v>
      </c>
      <c r="R54" s="10">
        <f t="shared" si="7"/>
        <v>115</v>
      </c>
      <c r="S54" s="10">
        <f t="shared" si="8"/>
        <v>60</v>
      </c>
      <c r="T54" s="10">
        <f t="shared" si="9"/>
        <v>240</v>
      </c>
      <c r="U54" s="10">
        <f t="shared" si="10"/>
        <v>1656</v>
      </c>
      <c r="V54" s="18">
        <f>+U54*W37</f>
        <v>1.8</v>
      </c>
      <c r="W54" s="10">
        <f t="shared" si="11"/>
        <v>1.0869565217391304E-3</v>
      </c>
      <c r="X54" s="10">
        <f t="shared" si="21"/>
        <v>0.115</v>
      </c>
      <c r="Y54" s="10">
        <f t="shared" si="22"/>
        <v>0.06</v>
      </c>
      <c r="Z54" s="10">
        <f t="shared" si="23"/>
        <v>0.24</v>
      </c>
      <c r="AA54" s="10" t="s">
        <v>109</v>
      </c>
      <c r="AB54" s="10">
        <v>20</v>
      </c>
      <c r="AC54" s="14">
        <f t="shared" si="24"/>
        <v>57.142857142857146</v>
      </c>
      <c r="AD54" s="10">
        <f t="shared" si="25"/>
        <v>2.76E-2</v>
      </c>
      <c r="AE54" s="10">
        <f t="shared" si="26"/>
        <v>6.8999999999999999E-3</v>
      </c>
      <c r="AF54" s="21">
        <f t="shared" si="28"/>
        <v>0.55000000000000004</v>
      </c>
      <c r="AG54" s="10">
        <f t="shared" si="29"/>
        <v>6.8999999999999999E-3</v>
      </c>
      <c r="AH54" s="10">
        <f t="shared" si="30"/>
        <v>1.2419999999999999E-2</v>
      </c>
      <c r="AI54" s="28">
        <f t="shared" si="15"/>
        <v>193.2</v>
      </c>
      <c r="AJ54" s="19">
        <f t="shared" si="39"/>
        <v>1.1039999999999999E-2</v>
      </c>
      <c r="AK54" s="20">
        <f t="shared" si="27"/>
        <v>1.2298285714285715</v>
      </c>
      <c r="AL54" s="20">
        <f t="shared" si="17"/>
        <v>1.4298285714285714</v>
      </c>
      <c r="AM54" s="20">
        <f t="shared" si="18"/>
        <v>1.6298285714285714</v>
      </c>
    </row>
    <row r="55" spans="3:42" x14ac:dyDescent="0.25">
      <c r="C55" s="17" t="s">
        <v>78</v>
      </c>
      <c r="D55" s="10" t="s">
        <v>115</v>
      </c>
      <c r="E55" s="10" t="s">
        <v>13</v>
      </c>
      <c r="F55" s="10" t="s">
        <v>131</v>
      </c>
      <c r="G55" s="10" t="s">
        <v>117</v>
      </c>
      <c r="H55" s="10" t="s">
        <v>115</v>
      </c>
      <c r="I55" s="10">
        <v>15</v>
      </c>
      <c r="J55" s="10">
        <v>10</v>
      </c>
      <c r="K55" s="10">
        <v>30</v>
      </c>
      <c r="L55" s="10">
        <f t="shared" si="6"/>
        <v>0.15</v>
      </c>
      <c r="M55" s="10">
        <f t="shared" si="6"/>
        <v>0.1</v>
      </c>
      <c r="N55" s="10">
        <f t="shared" si="6"/>
        <v>0.3</v>
      </c>
      <c r="O55" s="10">
        <v>14</v>
      </c>
      <c r="P55" s="10">
        <v>9</v>
      </c>
      <c r="Q55" s="10">
        <v>29</v>
      </c>
      <c r="R55" s="10">
        <f t="shared" si="7"/>
        <v>140</v>
      </c>
      <c r="S55" s="10">
        <f t="shared" si="8"/>
        <v>90</v>
      </c>
      <c r="T55" s="10">
        <f t="shared" si="9"/>
        <v>290</v>
      </c>
      <c r="U55" s="10">
        <f t="shared" si="10"/>
        <v>3654</v>
      </c>
      <c r="V55" s="18">
        <f>+U55*W93</f>
        <v>3.7625979843225088</v>
      </c>
      <c r="W55" s="10">
        <f t="shared" si="11"/>
        <v>1.0297203022229088E-3</v>
      </c>
      <c r="X55" s="10">
        <f t="shared" si="21"/>
        <v>0.14000000000000001</v>
      </c>
      <c r="Y55" s="10">
        <f t="shared" si="22"/>
        <v>0.09</v>
      </c>
      <c r="Z55" s="10">
        <f t="shared" si="23"/>
        <v>0.28999999999999998</v>
      </c>
      <c r="AA55" s="10" t="s">
        <v>109</v>
      </c>
      <c r="AB55" s="10">
        <v>20</v>
      </c>
      <c r="AC55" s="14">
        <f t="shared" si="24"/>
        <v>33.333333333333336</v>
      </c>
      <c r="AD55" s="10">
        <f t="shared" si="25"/>
        <v>4.0600000000000004E-2</v>
      </c>
      <c r="AE55" s="10">
        <f t="shared" si="26"/>
        <v>1.26E-2</v>
      </c>
      <c r="AF55" s="21">
        <f t="shared" si="28"/>
        <v>0.55000000000000004</v>
      </c>
      <c r="AG55" s="10">
        <f t="shared" si="29"/>
        <v>1.26E-2</v>
      </c>
      <c r="AH55" s="10">
        <f t="shared" si="30"/>
        <v>1.8270000000000002E-2</v>
      </c>
      <c r="AI55" s="28">
        <f t="shared" si="15"/>
        <v>308.70000000000005</v>
      </c>
      <c r="AJ55" s="19">
        <f t="shared" si="39"/>
        <v>1.0290000000000001E-2</v>
      </c>
      <c r="AK55" s="20">
        <f t="shared" si="27"/>
        <v>1.4361695408734605</v>
      </c>
      <c r="AL55" s="20">
        <f t="shared" si="17"/>
        <v>1.6361695408734604</v>
      </c>
      <c r="AM55" s="20">
        <f t="shared" si="18"/>
        <v>1.8361695408734606</v>
      </c>
    </row>
    <row r="56" spans="3:42" x14ac:dyDescent="0.25">
      <c r="C56" s="17" t="s">
        <v>78</v>
      </c>
      <c r="D56" s="10" t="s">
        <v>119</v>
      </c>
      <c r="E56" s="10" t="s">
        <v>13</v>
      </c>
      <c r="F56" s="10" t="s">
        <v>131</v>
      </c>
      <c r="G56" s="10" t="s">
        <v>121</v>
      </c>
      <c r="H56" s="10" t="s">
        <v>119</v>
      </c>
      <c r="I56" s="10">
        <v>10</v>
      </c>
      <c r="J56" s="10">
        <v>20</v>
      </c>
      <c r="K56" s="10">
        <v>40</v>
      </c>
      <c r="L56" s="10">
        <f t="shared" si="6"/>
        <v>0.1</v>
      </c>
      <c r="M56" s="10">
        <f t="shared" si="6"/>
        <v>0.2</v>
      </c>
      <c r="N56" s="10">
        <f t="shared" si="6"/>
        <v>0.4</v>
      </c>
      <c r="O56" s="10">
        <v>9</v>
      </c>
      <c r="P56" s="10">
        <v>19</v>
      </c>
      <c r="Q56" s="10">
        <v>39</v>
      </c>
      <c r="R56" s="10">
        <f t="shared" si="7"/>
        <v>90</v>
      </c>
      <c r="S56" s="10">
        <f t="shared" si="8"/>
        <v>190</v>
      </c>
      <c r="T56" s="10">
        <f t="shared" si="9"/>
        <v>390</v>
      </c>
      <c r="U56" s="10">
        <f t="shared" si="10"/>
        <v>6669</v>
      </c>
      <c r="V56" s="18">
        <f>+U56*W42</f>
        <v>5.7</v>
      </c>
      <c r="W56" s="10">
        <f t="shared" si="11"/>
        <v>8.547008547008547E-4</v>
      </c>
      <c r="X56" s="10">
        <f t="shared" si="21"/>
        <v>0.09</v>
      </c>
      <c r="Y56" s="10">
        <f t="shared" si="22"/>
        <v>0.19</v>
      </c>
      <c r="Z56" s="10">
        <f t="shared" si="23"/>
        <v>0.39</v>
      </c>
      <c r="AA56" s="10" t="s">
        <v>109</v>
      </c>
      <c r="AB56" s="10">
        <v>20</v>
      </c>
      <c r="AC56" s="14">
        <f t="shared" si="24"/>
        <v>12.499999999999998</v>
      </c>
      <c r="AD56" s="10">
        <f t="shared" si="25"/>
        <v>3.5099999999999999E-2</v>
      </c>
      <c r="AE56" s="10">
        <f t="shared" si="26"/>
        <v>1.7100000000000001E-2</v>
      </c>
      <c r="AF56" s="21">
        <f t="shared" si="28"/>
        <v>0.55000000000000004</v>
      </c>
      <c r="AG56" s="10">
        <f t="shared" si="29"/>
        <v>1.7100000000000001E-2</v>
      </c>
      <c r="AH56" s="10">
        <f t="shared" si="30"/>
        <v>1.5794999999999997E-2</v>
      </c>
      <c r="AI56" s="28">
        <f t="shared" si="15"/>
        <v>328.94999999999993</v>
      </c>
      <c r="AJ56" s="19">
        <f t="shared" si="39"/>
        <v>4.1118749999999992E-3</v>
      </c>
      <c r="AK56" s="20">
        <f t="shared" si="27"/>
        <v>0.78120000000000001</v>
      </c>
      <c r="AL56" s="20">
        <f t="shared" si="17"/>
        <v>0.98120000000000007</v>
      </c>
      <c r="AM56" s="20">
        <f t="shared" si="18"/>
        <v>1.1812</v>
      </c>
    </row>
    <row r="57" spans="3:42" x14ac:dyDescent="0.25">
      <c r="C57" s="17" t="s">
        <v>78</v>
      </c>
      <c r="D57" s="10" t="s">
        <v>122</v>
      </c>
      <c r="E57" s="10" t="s">
        <v>13</v>
      </c>
      <c r="F57" s="10" t="s">
        <v>131</v>
      </c>
      <c r="G57" s="10" t="s">
        <v>123</v>
      </c>
      <c r="H57" s="10" t="s">
        <v>122</v>
      </c>
      <c r="I57" s="10">
        <v>12</v>
      </c>
      <c r="J57" s="10">
        <v>13</v>
      </c>
      <c r="K57" s="10">
        <v>30</v>
      </c>
      <c r="L57" s="10">
        <f t="shared" si="6"/>
        <v>0.12</v>
      </c>
      <c r="M57" s="10">
        <f t="shared" si="6"/>
        <v>0.13</v>
      </c>
      <c r="N57" s="10">
        <f t="shared" si="6"/>
        <v>0.3</v>
      </c>
      <c r="O57" s="10">
        <v>11.5</v>
      </c>
      <c r="P57" s="10">
        <v>12.5</v>
      </c>
      <c r="Q57" s="10">
        <v>29</v>
      </c>
      <c r="R57" s="10">
        <f t="shared" si="7"/>
        <v>115</v>
      </c>
      <c r="S57" s="10">
        <f t="shared" si="8"/>
        <v>125</v>
      </c>
      <c r="T57" s="10">
        <f t="shared" si="9"/>
        <v>290</v>
      </c>
      <c r="U57" s="10">
        <f t="shared" si="10"/>
        <v>4168.75</v>
      </c>
      <c r="V57" s="18">
        <f>+U57*W43</f>
        <v>3.8</v>
      </c>
      <c r="W57" s="10">
        <f t="shared" si="11"/>
        <v>9.1154422788605695E-4</v>
      </c>
      <c r="X57" s="10">
        <f t="shared" si="21"/>
        <v>0.115</v>
      </c>
      <c r="Y57" s="10">
        <f t="shared" si="22"/>
        <v>0.125</v>
      </c>
      <c r="Z57" s="10">
        <f t="shared" si="23"/>
        <v>0.28999999999999998</v>
      </c>
      <c r="AA57" s="10" t="s">
        <v>109</v>
      </c>
      <c r="AB57" s="10">
        <v>20</v>
      </c>
      <c r="AC57" s="14">
        <f t="shared" si="24"/>
        <v>24.691358024691358</v>
      </c>
      <c r="AD57" s="10">
        <f t="shared" si="25"/>
        <v>3.3349999999999998E-2</v>
      </c>
      <c r="AE57" s="10">
        <f t="shared" si="26"/>
        <v>1.4375000000000001E-2</v>
      </c>
      <c r="AF57" s="21">
        <f t="shared" si="28"/>
        <v>0.55000000000000004</v>
      </c>
      <c r="AG57" s="10">
        <f t="shared" si="29"/>
        <v>1.4375000000000001E-2</v>
      </c>
      <c r="AH57" s="10">
        <f t="shared" si="30"/>
        <v>1.5007499999999997E-2</v>
      </c>
      <c r="AI57" s="28">
        <f t="shared" si="15"/>
        <v>293.82499999999993</v>
      </c>
      <c r="AJ57" s="19">
        <f t="shared" si="39"/>
        <v>7.2549382716049372E-3</v>
      </c>
      <c r="AK57" s="20">
        <f t="shared" si="27"/>
        <v>1.0655432098765432</v>
      </c>
      <c r="AL57" s="20">
        <f t="shared" si="17"/>
        <v>1.2655432098765431</v>
      </c>
      <c r="AM57" s="20">
        <f t="shared" si="18"/>
        <v>1.4655432098765431</v>
      </c>
    </row>
    <row r="58" spans="3:42" x14ac:dyDescent="0.25">
      <c r="C58" s="17" t="s">
        <v>78</v>
      </c>
      <c r="D58" s="10" t="s">
        <v>124</v>
      </c>
      <c r="E58" s="10" t="s">
        <v>13</v>
      </c>
      <c r="F58" s="10" t="s">
        <v>131</v>
      </c>
      <c r="G58" s="10" t="s">
        <v>121</v>
      </c>
      <c r="H58" s="10" t="s">
        <v>124</v>
      </c>
      <c r="I58" s="10">
        <v>12</v>
      </c>
      <c r="J58" s="10">
        <v>20</v>
      </c>
      <c r="K58" s="10">
        <v>40</v>
      </c>
      <c r="L58" s="10">
        <f t="shared" si="6"/>
        <v>0.12</v>
      </c>
      <c r="M58" s="10">
        <f t="shared" si="6"/>
        <v>0.2</v>
      </c>
      <c r="N58" s="10">
        <f t="shared" si="6"/>
        <v>0.4</v>
      </c>
      <c r="O58" s="10">
        <v>11.5</v>
      </c>
      <c r="P58" s="10">
        <v>19</v>
      </c>
      <c r="Q58" s="10">
        <v>39</v>
      </c>
      <c r="R58" s="10">
        <f t="shared" si="7"/>
        <v>115</v>
      </c>
      <c r="S58" s="10">
        <f t="shared" si="8"/>
        <v>190</v>
      </c>
      <c r="T58" s="10">
        <f t="shared" si="9"/>
        <v>390</v>
      </c>
      <c r="U58" s="10">
        <f t="shared" si="10"/>
        <v>8521.5</v>
      </c>
      <c r="V58" s="18">
        <f>+U58*W45</f>
        <v>8.5000000000000018</v>
      </c>
      <c r="W58" s="10">
        <f t="shared" si="11"/>
        <v>9.9747697001701589E-4</v>
      </c>
      <c r="X58" s="10">
        <f t="shared" si="21"/>
        <v>0.115</v>
      </c>
      <c r="Y58" s="10">
        <f t="shared" si="22"/>
        <v>0.19</v>
      </c>
      <c r="Z58" s="10">
        <f t="shared" si="23"/>
        <v>0.39</v>
      </c>
      <c r="AA58" s="10" t="s">
        <v>109</v>
      </c>
      <c r="AB58" s="10">
        <v>20</v>
      </c>
      <c r="AC58" s="14">
        <f t="shared" si="24"/>
        <v>12.499999999999998</v>
      </c>
      <c r="AD58" s="10">
        <f t="shared" si="25"/>
        <v>4.4850000000000001E-2</v>
      </c>
      <c r="AE58" s="10">
        <f t="shared" si="26"/>
        <v>2.1850000000000001E-2</v>
      </c>
      <c r="AF58" s="21">
        <f t="shared" si="28"/>
        <v>0.55000000000000004</v>
      </c>
      <c r="AG58" s="10">
        <f t="shared" si="29"/>
        <v>2.1850000000000001E-2</v>
      </c>
      <c r="AH58" s="10">
        <f t="shared" si="30"/>
        <v>2.0182499999999999E-2</v>
      </c>
      <c r="AI58" s="28">
        <f t="shared" si="15"/>
        <v>420.32500000000005</v>
      </c>
      <c r="AJ58" s="19">
        <f t="shared" si="39"/>
        <v>5.2540624999999992E-3</v>
      </c>
      <c r="AK58" s="20">
        <f t="shared" si="27"/>
        <v>1.1473937500000002</v>
      </c>
      <c r="AL58" s="20">
        <f t="shared" si="17"/>
        <v>1.3473937500000002</v>
      </c>
      <c r="AM58" s="20">
        <f t="shared" si="18"/>
        <v>1.5473937500000003</v>
      </c>
    </row>
    <row r="59" spans="3:42" x14ac:dyDescent="0.25">
      <c r="C59" s="17" t="s">
        <v>78</v>
      </c>
      <c r="D59" s="10" t="s">
        <v>126</v>
      </c>
      <c r="E59" s="10" t="s">
        <v>13</v>
      </c>
      <c r="F59" s="10" t="s">
        <v>131</v>
      </c>
      <c r="G59" s="10" t="s">
        <v>121</v>
      </c>
      <c r="H59" s="10" t="s">
        <v>126</v>
      </c>
      <c r="I59" s="10">
        <v>15</v>
      </c>
      <c r="J59" s="10">
        <v>20</v>
      </c>
      <c r="K59" s="10">
        <v>40</v>
      </c>
      <c r="L59" s="10">
        <f t="shared" ref="L59:N124" si="40">+I59/100</f>
        <v>0.15</v>
      </c>
      <c r="M59" s="10">
        <f t="shared" si="40"/>
        <v>0.2</v>
      </c>
      <c r="N59" s="10">
        <f t="shared" si="40"/>
        <v>0.4</v>
      </c>
      <c r="O59" s="10">
        <v>14</v>
      </c>
      <c r="P59" s="10">
        <v>19</v>
      </c>
      <c r="Q59" s="10">
        <v>39</v>
      </c>
      <c r="R59" s="10">
        <f t="shared" ref="R59:R124" si="41">+O59*10</f>
        <v>140</v>
      </c>
      <c r="S59" s="10">
        <f t="shared" ref="S59:S124" si="42">+P59*10</f>
        <v>190</v>
      </c>
      <c r="T59" s="10">
        <f t="shared" ref="T59:T124" si="43">+Q59*10</f>
        <v>390</v>
      </c>
      <c r="U59" s="10">
        <f t="shared" si="10"/>
        <v>10374</v>
      </c>
      <c r="V59" s="18">
        <f>+U59*W84</f>
        <v>10</v>
      </c>
      <c r="W59" s="10">
        <f t="shared" si="11"/>
        <v>9.6394833236938501E-4</v>
      </c>
      <c r="X59" s="10">
        <f t="shared" si="21"/>
        <v>0.14000000000000001</v>
      </c>
      <c r="Y59" s="10">
        <f t="shared" si="22"/>
        <v>0.19</v>
      </c>
      <c r="Z59" s="10">
        <f t="shared" si="23"/>
        <v>0.39</v>
      </c>
      <c r="AA59" s="10" t="s">
        <v>109</v>
      </c>
      <c r="AB59" s="10">
        <v>20</v>
      </c>
      <c r="AC59" s="14">
        <f t="shared" si="24"/>
        <v>12.499999999999998</v>
      </c>
      <c r="AD59" s="10">
        <f t="shared" si="25"/>
        <v>5.460000000000001E-2</v>
      </c>
      <c r="AE59" s="10">
        <f t="shared" si="26"/>
        <v>2.6600000000000002E-2</v>
      </c>
      <c r="AF59" s="21">
        <f t="shared" si="28"/>
        <v>0.55000000000000004</v>
      </c>
      <c r="AG59" s="10">
        <f t="shared" si="29"/>
        <v>2.6600000000000002E-2</v>
      </c>
      <c r="AH59" s="10">
        <f t="shared" si="30"/>
        <v>2.4570000000000002E-2</v>
      </c>
      <c r="AI59" s="28">
        <f t="shared" ref="AI59:AI124" si="44">((AG59*($D$2/2)*2)+(AH59*($D$2/2)*2))*100^3</f>
        <v>511.70000000000005</v>
      </c>
      <c r="AJ59" s="19">
        <f t="shared" si="39"/>
        <v>6.3962499999999992E-3</v>
      </c>
      <c r="AK59" s="20">
        <f t="shared" si="27"/>
        <v>1.3541749999999999</v>
      </c>
      <c r="AL59" s="20">
        <f t="shared" si="17"/>
        <v>1.5541749999999999</v>
      </c>
      <c r="AM59" s="20">
        <f t="shared" si="18"/>
        <v>1.754175</v>
      </c>
    </row>
    <row r="60" spans="3:42" x14ac:dyDescent="0.25">
      <c r="C60" s="17" t="s">
        <v>8</v>
      </c>
      <c r="D60" s="10" t="s">
        <v>119</v>
      </c>
      <c r="E60" s="10" t="s">
        <v>14</v>
      </c>
      <c r="F60" s="10" t="s">
        <v>107</v>
      </c>
      <c r="G60" s="10" t="s">
        <v>113</v>
      </c>
      <c r="H60" s="10" t="s">
        <v>119</v>
      </c>
      <c r="I60" s="10">
        <v>10</v>
      </c>
      <c r="J60" s="10">
        <v>20</v>
      </c>
      <c r="K60" s="10">
        <v>40</v>
      </c>
      <c r="L60" s="10">
        <f t="shared" si="40"/>
        <v>0.1</v>
      </c>
      <c r="M60" s="10">
        <f t="shared" si="40"/>
        <v>0.2</v>
      </c>
      <c r="N60" s="10">
        <f t="shared" si="40"/>
        <v>0.4</v>
      </c>
      <c r="O60" s="10">
        <v>9</v>
      </c>
      <c r="P60" s="10">
        <v>19</v>
      </c>
      <c r="Q60" s="10">
        <v>39</v>
      </c>
      <c r="R60" s="10">
        <f t="shared" si="41"/>
        <v>90</v>
      </c>
      <c r="S60" s="10">
        <f t="shared" si="42"/>
        <v>190</v>
      </c>
      <c r="T60" s="10">
        <f t="shared" si="43"/>
        <v>390</v>
      </c>
      <c r="U60" s="10">
        <f t="shared" si="10"/>
        <v>6669</v>
      </c>
      <c r="V60" s="10">
        <v>5.5</v>
      </c>
      <c r="W60" s="10">
        <f t="shared" si="11"/>
        <v>8.2471135102714051E-4</v>
      </c>
      <c r="X60" s="10">
        <f t="shared" si="21"/>
        <v>0.09</v>
      </c>
      <c r="Y60" s="10">
        <f t="shared" si="22"/>
        <v>0.19</v>
      </c>
      <c r="Z60" s="10">
        <f t="shared" si="23"/>
        <v>0.39</v>
      </c>
      <c r="AA60" s="10" t="s">
        <v>109</v>
      </c>
      <c r="AB60" s="10">
        <v>20</v>
      </c>
      <c r="AC60" s="14">
        <f t="shared" si="24"/>
        <v>12.499999999999998</v>
      </c>
      <c r="AD60" s="10">
        <f t="shared" si="25"/>
        <v>3.5099999999999999E-2</v>
      </c>
      <c r="AE60" s="10">
        <f t="shared" si="26"/>
        <v>1.7100000000000001E-2</v>
      </c>
      <c r="AF60" s="21">
        <f t="shared" si="28"/>
        <v>0.6</v>
      </c>
      <c r="AG60" s="10">
        <f t="shared" si="29"/>
        <v>6.8400000000000006E-3</v>
      </c>
      <c r="AH60" s="10">
        <f t="shared" si="30"/>
        <v>3.5099999999999999E-2</v>
      </c>
      <c r="AI60" s="28">
        <f t="shared" si="44"/>
        <v>419.4</v>
      </c>
      <c r="AJ60" s="19">
        <f t="shared" si="39"/>
        <v>5.2424999999999998E-3</v>
      </c>
      <c r="AK60" s="20">
        <f t="shared" si="27"/>
        <v>0.77928749999999991</v>
      </c>
      <c r="AL60" s="20">
        <f t="shared" si="17"/>
        <v>0.97928749999999987</v>
      </c>
      <c r="AM60" s="20">
        <f t="shared" si="18"/>
        <v>1.1792875</v>
      </c>
    </row>
    <row r="61" spans="3:42" x14ac:dyDescent="0.25">
      <c r="C61" s="17" t="s">
        <v>8</v>
      </c>
      <c r="D61" s="10" t="s">
        <v>124</v>
      </c>
      <c r="E61" s="10" t="s">
        <v>14</v>
      </c>
      <c r="F61" s="10" t="s">
        <v>107</v>
      </c>
      <c r="G61" s="10" t="s">
        <v>120</v>
      </c>
      <c r="H61" s="10" t="s">
        <v>124</v>
      </c>
      <c r="I61" s="10">
        <v>12</v>
      </c>
      <c r="J61" s="10">
        <v>20</v>
      </c>
      <c r="K61" s="10">
        <v>40</v>
      </c>
      <c r="L61" s="10">
        <f t="shared" si="40"/>
        <v>0.12</v>
      </c>
      <c r="M61" s="10">
        <f t="shared" si="40"/>
        <v>0.2</v>
      </c>
      <c r="N61" s="10">
        <f t="shared" si="40"/>
        <v>0.4</v>
      </c>
      <c r="O61" s="10">
        <v>11.5</v>
      </c>
      <c r="P61" s="10">
        <v>19</v>
      </c>
      <c r="Q61" s="10">
        <v>39</v>
      </c>
      <c r="R61" s="10">
        <f t="shared" si="41"/>
        <v>115</v>
      </c>
      <c r="S61" s="10">
        <f t="shared" si="42"/>
        <v>190</v>
      </c>
      <c r="T61" s="10">
        <f t="shared" si="43"/>
        <v>390</v>
      </c>
      <c r="U61" s="10">
        <f t="shared" si="10"/>
        <v>8521.5</v>
      </c>
      <c r="V61" s="10">
        <v>7.5</v>
      </c>
      <c r="W61" s="10">
        <f t="shared" si="11"/>
        <v>8.8012673825030806E-4</v>
      </c>
      <c r="X61" s="10">
        <f t="shared" si="21"/>
        <v>0.115</v>
      </c>
      <c r="Y61" s="10">
        <f t="shared" si="22"/>
        <v>0.19</v>
      </c>
      <c r="Z61" s="10">
        <f t="shared" si="23"/>
        <v>0.39</v>
      </c>
      <c r="AA61" s="10" t="s">
        <v>109</v>
      </c>
      <c r="AB61" s="10">
        <v>20</v>
      </c>
      <c r="AC61" s="14">
        <f t="shared" si="24"/>
        <v>12.499999999999998</v>
      </c>
      <c r="AD61" s="10">
        <f t="shared" si="25"/>
        <v>4.4850000000000001E-2</v>
      </c>
      <c r="AE61" s="10">
        <f t="shared" si="26"/>
        <v>2.1850000000000001E-2</v>
      </c>
      <c r="AF61" s="21">
        <f t="shared" si="28"/>
        <v>0.6</v>
      </c>
      <c r="AG61" s="10">
        <f t="shared" si="29"/>
        <v>8.7400000000000012E-3</v>
      </c>
      <c r="AH61" s="10">
        <f t="shared" si="30"/>
        <v>4.4850000000000001E-2</v>
      </c>
      <c r="AI61" s="28">
        <f t="shared" si="44"/>
        <v>535.9</v>
      </c>
      <c r="AJ61" s="19">
        <f t="shared" si="39"/>
        <v>6.698749999999999E-3</v>
      </c>
      <c r="AK61" s="20">
        <f t="shared" si="27"/>
        <v>1.0536624999999999</v>
      </c>
      <c r="AL61" s="20">
        <f t="shared" si="17"/>
        <v>1.2536624999999999</v>
      </c>
      <c r="AM61" s="20">
        <f t="shared" si="18"/>
        <v>1.4536625000000001</v>
      </c>
    </row>
    <row r="62" spans="3:42" x14ac:dyDescent="0.25">
      <c r="C62" s="17" t="s">
        <v>8</v>
      </c>
      <c r="D62" s="10" t="s">
        <v>126</v>
      </c>
      <c r="E62" s="10" t="s">
        <v>14</v>
      </c>
      <c r="F62" s="10" t="s">
        <v>107</v>
      </c>
      <c r="G62" s="10" t="s">
        <v>120</v>
      </c>
      <c r="H62" s="10" t="s">
        <v>126</v>
      </c>
      <c r="I62" s="10">
        <v>15</v>
      </c>
      <c r="J62" s="10">
        <v>20</v>
      </c>
      <c r="K62" s="10">
        <v>40</v>
      </c>
      <c r="L62" s="10">
        <f t="shared" si="40"/>
        <v>0.15</v>
      </c>
      <c r="M62" s="10">
        <f t="shared" si="40"/>
        <v>0.2</v>
      </c>
      <c r="N62" s="10">
        <f t="shared" si="40"/>
        <v>0.4</v>
      </c>
      <c r="O62" s="10">
        <v>14</v>
      </c>
      <c r="P62" s="10">
        <v>19</v>
      </c>
      <c r="Q62" s="10">
        <v>39</v>
      </c>
      <c r="R62" s="10">
        <f t="shared" si="41"/>
        <v>140</v>
      </c>
      <c r="S62" s="10">
        <f t="shared" si="42"/>
        <v>190</v>
      </c>
      <c r="T62" s="10">
        <f t="shared" si="43"/>
        <v>390</v>
      </c>
      <c r="U62" s="10">
        <f t="shared" si="10"/>
        <v>10374</v>
      </c>
      <c r="V62" s="10">
        <v>8.5</v>
      </c>
      <c r="W62" s="10">
        <f t="shared" si="11"/>
        <v>8.1935608251397724E-4</v>
      </c>
      <c r="X62" s="10">
        <f t="shared" si="21"/>
        <v>0.14000000000000001</v>
      </c>
      <c r="Y62" s="10">
        <f t="shared" si="22"/>
        <v>0.19</v>
      </c>
      <c r="Z62" s="10">
        <f t="shared" si="23"/>
        <v>0.39</v>
      </c>
      <c r="AA62" s="10" t="s">
        <v>109</v>
      </c>
      <c r="AB62" s="10">
        <v>20</v>
      </c>
      <c r="AC62" s="14">
        <f t="shared" si="24"/>
        <v>12.499999999999998</v>
      </c>
      <c r="AD62" s="10">
        <f t="shared" si="25"/>
        <v>5.460000000000001E-2</v>
      </c>
      <c r="AE62" s="10">
        <f t="shared" si="26"/>
        <v>2.6600000000000002E-2</v>
      </c>
      <c r="AF62" s="21">
        <f t="shared" si="28"/>
        <v>0.6</v>
      </c>
      <c r="AG62" s="10">
        <f t="shared" si="29"/>
        <v>1.064E-2</v>
      </c>
      <c r="AH62" s="10">
        <f t="shared" si="30"/>
        <v>5.460000000000001E-2</v>
      </c>
      <c r="AI62" s="28">
        <f t="shared" si="44"/>
        <v>652.40000000000009</v>
      </c>
      <c r="AJ62" s="19">
        <f t="shared" si="39"/>
        <v>8.1550000000000008E-3</v>
      </c>
      <c r="AK62" s="20">
        <f t="shared" si="27"/>
        <v>1.2054125</v>
      </c>
      <c r="AL62" s="20">
        <f t="shared" si="17"/>
        <v>1.4054125</v>
      </c>
      <c r="AM62" s="20">
        <f t="shared" si="18"/>
        <v>1.6054124999999999</v>
      </c>
    </row>
    <row r="63" spans="3:42" x14ac:dyDescent="0.25">
      <c r="C63" s="17" t="s">
        <v>80</v>
      </c>
      <c r="D63" s="10" t="s">
        <v>114</v>
      </c>
      <c r="E63" s="10" t="s">
        <v>14</v>
      </c>
      <c r="F63" s="10" t="s">
        <v>107</v>
      </c>
      <c r="G63" s="10" t="s">
        <v>113</v>
      </c>
      <c r="H63" s="10" t="s">
        <v>114</v>
      </c>
      <c r="I63" s="10">
        <v>8</v>
      </c>
      <c r="J63" s="10">
        <v>20</v>
      </c>
      <c r="K63" s="10">
        <v>40</v>
      </c>
      <c r="L63" s="10">
        <f t="shared" si="40"/>
        <v>0.08</v>
      </c>
      <c r="M63" s="10">
        <f t="shared" si="40"/>
        <v>0.2</v>
      </c>
      <c r="N63" s="10">
        <f t="shared" si="40"/>
        <v>0.4</v>
      </c>
      <c r="O63" s="10">
        <v>7.6</v>
      </c>
      <c r="P63" s="10">
        <v>19</v>
      </c>
      <c r="Q63" s="10">
        <v>39</v>
      </c>
      <c r="R63" s="10">
        <f t="shared" si="41"/>
        <v>76</v>
      </c>
      <c r="S63" s="10">
        <f t="shared" si="42"/>
        <v>190</v>
      </c>
      <c r="T63" s="10">
        <f t="shared" si="43"/>
        <v>390</v>
      </c>
      <c r="U63" s="10">
        <f t="shared" si="10"/>
        <v>5631.6</v>
      </c>
      <c r="V63" s="10">
        <v>5</v>
      </c>
      <c r="W63" s="10">
        <f t="shared" si="11"/>
        <v>8.8784714823495977E-4</v>
      </c>
      <c r="X63" s="10">
        <f t="shared" si="21"/>
        <v>7.5999999999999998E-2</v>
      </c>
      <c r="Y63" s="10">
        <f t="shared" si="22"/>
        <v>0.19</v>
      </c>
      <c r="Z63" s="10">
        <f t="shared" si="23"/>
        <v>0.39</v>
      </c>
      <c r="AA63" s="10" t="s">
        <v>109</v>
      </c>
      <c r="AB63" s="10">
        <v>20</v>
      </c>
      <c r="AC63" s="14">
        <f t="shared" si="24"/>
        <v>12.499999999999998</v>
      </c>
      <c r="AD63" s="10">
        <f t="shared" si="25"/>
        <v>2.964E-2</v>
      </c>
      <c r="AE63" s="10">
        <f t="shared" si="26"/>
        <v>1.444E-2</v>
      </c>
      <c r="AF63" s="21">
        <f t="shared" si="28"/>
        <v>0.6</v>
      </c>
      <c r="AG63" s="10">
        <f t="shared" si="29"/>
        <v>5.7759999999999999E-3</v>
      </c>
      <c r="AH63" s="10">
        <f t="shared" si="30"/>
        <v>2.964E-2</v>
      </c>
      <c r="AI63" s="28">
        <f t="shared" si="44"/>
        <v>354.16</v>
      </c>
      <c r="AJ63" s="19">
        <f t="shared" si="39"/>
        <v>4.4269999999999995E-3</v>
      </c>
      <c r="AK63" s="20">
        <f t="shared" si="27"/>
        <v>0.70166499999999987</v>
      </c>
      <c r="AL63" s="20">
        <f t="shared" si="17"/>
        <v>0.90166499999999994</v>
      </c>
      <c r="AM63" s="20">
        <f t="shared" si="18"/>
        <v>1.1016649999999999</v>
      </c>
      <c r="AP63" s="10">
        <v>2</v>
      </c>
    </row>
    <row r="64" spans="3:42" x14ac:dyDescent="0.25">
      <c r="C64" s="17" t="s">
        <v>80</v>
      </c>
      <c r="D64" s="10" t="s">
        <v>119</v>
      </c>
      <c r="E64" s="10" t="s">
        <v>14</v>
      </c>
      <c r="F64" s="10" t="s">
        <v>107</v>
      </c>
      <c r="G64" s="10" t="s">
        <v>138</v>
      </c>
      <c r="H64" s="10" t="s">
        <v>119</v>
      </c>
      <c r="I64" s="10">
        <v>10</v>
      </c>
      <c r="J64" s="10">
        <v>20</v>
      </c>
      <c r="K64" s="10">
        <v>40</v>
      </c>
      <c r="L64" s="10">
        <f t="shared" si="40"/>
        <v>0.1</v>
      </c>
      <c r="M64" s="10">
        <f t="shared" si="40"/>
        <v>0.2</v>
      </c>
      <c r="N64" s="10">
        <f t="shared" si="40"/>
        <v>0.4</v>
      </c>
      <c r="O64" s="10">
        <v>9.1999999999999993</v>
      </c>
      <c r="P64" s="10">
        <v>19</v>
      </c>
      <c r="Q64" s="10">
        <v>39</v>
      </c>
      <c r="R64" s="10">
        <f t="shared" si="41"/>
        <v>92</v>
      </c>
      <c r="S64" s="10">
        <f t="shared" si="42"/>
        <v>190</v>
      </c>
      <c r="T64" s="10">
        <f t="shared" si="43"/>
        <v>390</v>
      </c>
      <c r="U64" s="10">
        <f t="shared" si="10"/>
        <v>6817.1999999999989</v>
      </c>
      <c r="V64" s="10">
        <v>5.7</v>
      </c>
      <c r="W64" s="10">
        <f t="shared" si="11"/>
        <v>8.3612040133779284E-4</v>
      </c>
      <c r="X64" s="10">
        <f t="shared" si="21"/>
        <v>9.1999999999999998E-2</v>
      </c>
      <c r="Y64" s="10">
        <f t="shared" si="22"/>
        <v>0.19</v>
      </c>
      <c r="Z64" s="10">
        <f t="shared" si="23"/>
        <v>0.39</v>
      </c>
      <c r="AA64" s="10" t="s">
        <v>109</v>
      </c>
      <c r="AB64" s="10">
        <v>20</v>
      </c>
      <c r="AC64" s="14">
        <f t="shared" si="24"/>
        <v>12.499999999999998</v>
      </c>
      <c r="AD64" s="10">
        <f t="shared" si="25"/>
        <v>3.5880000000000002E-2</v>
      </c>
      <c r="AE64" s="10">
        <f t="shared" si="26"/>
        <v>1.7479999999999999E-2</v>
      </c>
      <c r="AF64" s="21">
        <f t="shared" si="28"/>
        <v>0.6</v>
      </c>
      <c r="AG64" s="10">
        <f t="shared" si="29"/>
        <v>6.992E-3</v>
      </c>
      <c r="AH64" s="10">
        <f t="shared" si="30"/>
        <v>3.5880000000000002E-2</v>
      </c>
      <c r="AI64" s="28">
        <f t="shared" si="44"/>
        <v>428.72000000000008</v>
      </c>
      <c r="AJ64" s="19">
        <f t="shared" si="39"/>
        <v>5.359E-3</v>
      </c>
      <c r="AK64" s="20">
        <f t="shared" si="27"/>
        <v>0.80614249999999998</v>
      </c>
      <c r="AL64" s="20">
        <f t="shared" si="17"/>
        <v>1.0061424999999999</v>
      </c>
      <c r="AM64" s="20">
        <f t="shared" si="18"/>
        <v>1.2061424999999999</v>
      </c>
      <c r="AP64" s="10">
        <v>2</v>
      </c>
    </row>
    <row r="65" spans="3:42" x14ac:dyDescent="0.25">
      <c r="C65" s="17" t="s">
        <v>80</v>
      </c>
      <c r="D65" s="10" t="s">
        <v>124</v>
      </c>
      <c r="E65" s="10" t="s">
        <v>14</v>
      </c>
      <c r="F65" s="10" t="s">
        <v>107</v>
      </c>
      <c r="G65" s="10" t="s">
        <v>139</v>
      </c>
      <c r="H65" s="10" t="s">
        <v>124</v>
      </c>
      <c r="I65" s="10">
        <v>12</v>
      </c>
      <c r="J65" s="10">
        <v>20</v>
      </c>
      <c r="K65" s="10">
        <v>40</v>
      </c>
      <c r="L65" s="10">
        <f t="shared" si="40"/>
        <v>0.12</v>
      </c>
      <c r="M65" s="10">
        <f t="shared" si="40"/>
        <v>0.2</v>
      </c>
      <c r="N65" s="10">
        <f t="shared" si="40"/>
        <v>0.4</v>
      </c>
      <c r="O65" s="10">
        <v>11.5</v>
      </c>
      <c r="P65" s="10">
        <v>19</v>
      </c>
      <c r="Q65" s="10">
        <v>39</v>
      </c>
      <c r="R65" s="10">
        <f t="shared" si="41"/>
        <v>115</v>
      </c>
      <c r="S65" s="10">
        <f t="shared" si="42"/>
        <v>190</v>
      </c>
      <c r="T65" s="10">
        <f t="shared" si="43"/>
        <v>390</v>
      </c>
      <c r="U65" s="10">
        <f t="shared" si="10"/>
        <v>8521.5</v>
      </c>
      <c r="V65" s="10">
        <v>7.5</v>
      </c>
      <c r="W65" s="10">
        <f t="shared" si="11"/>
        <v>8.8012673825030806E-4</v>
      </c>
      <c r="X65" s="10">
        <f t="shared" si="21"/>
        <v>0.115</v>
      </c>
      <c r="Y65" s="10">
        <f t="shared" si="22"/>
        <v>0.19</v>
      </c>
      <c r="Z65" s="10">
        <f t="shared" si="23"/>
        <v>0.39</v>
      </c>
      <c r="AA65" s="10" t="s">
        <v>109</v>
      </c>
      <c r="AB65" s="10">
        <v>20</v>
      </c>
      <c r="AC65" s="14">
        <f t="shared" si="24"/>
        <v>12.499999999999998</v>
      </c>
      <c r="AD65" s="10">
        <f t="shared" si="25"/>
        <v>4.4850000000000001E-2</v>
      </c>
      <c r="AE65" s="10">
        <f t="shared" si="26"/>
        <v>2.1850000000000001E-2</v>
      </c>
      <c r="AF65" s="21">
        <f t="shared" si="28"/>
        <v>0.6</v>
      </c>
      <c r="AG65" s="10">
        <f t="shared" si="29"/>
        <v>8.7400000000000012E-3</v>
      </c>
      <c r="AH65" s="10">
        <f t="shared" si="30"/>
        <v>4.4850000000000001E-2</v>
      </c>
      <c r="AI65" s="28">
        <f t="shared" si="44"/>
        <v>535.9</v>
      </c>
      <c r="AJ65" s="19">
        <f t="shared" si="39"/>
        <v>6.698749999999999E-3</v>
      </c>
      <c r="AK65" s="20">
        <f t="shared" si="27"/>
        <v>1.0536624999999999</v>
      </c>
      <c r="AL65" s="20">
        <f t="shared" si="17"/>
        <v>1.2536624999999999</v>
      </c>
      <c r="AM65" s="20">
        <f t="shared" si="18"/>
        <v>1.4536625000000001</v>
      </c>
      <c r="AP65" s="10">
        <v>2</v>
      </c>
    </row>
    <row r="66" spans="3:42" x14ac:dyDescent="0.25">
      <c r="C66" s="17" t="s">
        <v>80</v>
      </c>
      <c r="D66" s="10" t="s">
        <v>126</v>
      </c>
      <c r="E66" s="10" t="s">
        <v>14</v>
      </c>
      <c r="F66" s="10" t="s">
        <v>107</v>
      </c>
      <c r="G66" s="10" t="s">
        <v>139</v>
      </c>
      <c r="H66" s="10" t="s">
        <v>126</v>
      </c>
      <c r="I66" s="10">
        <v>15</v>
      </c>
      <c r="J66" s="10">
        <v>20</v>
      </c>
      <c r="K66" s="10">
        <v>40</v>
      </c>
      <c r="L66" s="10">
        <f t="shared" si="40"/>
        <v>0.15</v>
      </c>
      <c r="M66" s="10">
        <f t="shared" si="40"/>
        <v>0.2</v>
      </c>
      <c r="N66" s="10">
        <f t="shared" si="40"/>
        <v>0.4</v>
      </c>
      <c r="O66" s="10">
        <v>14.2</v>
      </c>
      <c r="P66" s="10">
        <v>19</v>
      </c>
      <c r="Q66" s="10">
        <v>39</v>
      </c>
      <c r="R66" s="10">
        <f t="shared" si="41"/>
        <v>142</v>
      </c>
      <c r="S66" s="10">
        <f t="shared" si="42"/>
        <v>190</v>
      </c>
      <c r="T66" s="10">
        <f t="shared" si="43"/>
        <v>390</v>
      </c>
      <c r="U66" s="10">
        <f t="shared" si="10"/>
        <v>10522.2</v>
      </c>
      <c r="V66" s="10">
        <v>8</v>
      </c>
      <c r="W66" s="10">
        <f t="shared" si="11"/>
        <v>7.602972762350078E-4</v>
      </c>
      <c r="X66" s="10">
        <f t="shared" si="21"/>
        <v>0.14199999999999999</v>
      </c>
      <c r="Y66" s="10">
        <f t="shared" si="22"/>
        <v>0.19</v>
      </c>
      <c r="Z66" s="10">
        <f t="shared" si="23"/>
        <v>0.39</v>
      </c>
      <c r="AA66" s="10" t="s">
        <v>109</v>
      </c>
      <c r="AB66" s="10">
        <v>20</v>
      </c>
      <c r="AC66" s="14">
        <f t="shared" si="24"/>
        <v>12.499999999999998</v>
      </c>
      <c r="AD66" s="10">
        <f t="shared" si="25"/>
        <v>5.5379999999999999E-2</v>
      </c>
      <c r="AE66" s="10">
        <f t="shared" si="26"/>
        <v>2.6979999999999997E-2</v>
      </c>
      <c r="AF66" s="21">
        <f t="shared" si="28"/>
        <v>0.6</v>
      </c>
      <c r="AG66" s="10">
        <f t="shared" si="29"/>
        <v>1.0792E-2</v>
      </c>
      <c r="AH66" s="10">
        <f t="shared" si="30"/>
        <v>5.5379999999999999E-2</v>
      </c>
      <c r="AI66" s="28">
        <f t="shared" si="44"/>
        <v>661.72</v>
      </c>
      <c r="AJ66" s="19">
        <f t="shared" si="39"/>
        <v>8.2714999999999993E-3</v>
      </c>
      <c r="AK66" s="20">
        <f t="shared" si="27"/>
        <v>1.1464300000000001</v>
      </c>
      <c r="AL66" s="20">
        <f t="shared" si="17"/>
        <v>1.34643</v>
      </c>
      <c r="AM66" s="20">
        <f t="shared" si="18"/>
        <v>1.54643</v>
      </c>
      <c r="AP66" s="10">
        <v>2</v>
      </c>
    </row>
    <row r="67" spans="3:42" x14ac:dyDescent="0.25">
      <c r="C67" s="17" t="s">
        <v>80</v>
      </c>
      <c r="D67" s="10" t="s">
        <v>119</v>
      </c>
      <c r="E67" s="10" t="s">
        <v>13</v>
      </c>
      <c r="F67" s="10" t="s">
        <v>131</v>
      </c>
      <c r="G67" s="10" t="s">
        <v>140</v>
      </c>
      <c r="H67" s="10" t="s">
        <v>119</v>
      </c>
      <c r="I67" s="10">
        <v>10</v>
      </c>
      <c r="J67" s="10">
        <v>20</v>
      </c>
      <c r="K67" s="10">
        <v>40</v>
      </c>
      <c r="L67" s="10">
        <f t="shared" si="40"/>
        <v>0.1</v>
      </c>
      <c r="M67" s="10">
        <f t="shared" si="40"/>
        <v>0.2</v>
      </c>
      <c r="N67" s="10">
        <f t="shared" si="40"/>
        <v>0.4</v>
      </c>
      <c r="O67" s="10">
        <v>9.1999999999999993</v>
      </c>
      <c r="P67" s="10">
        <v>19</v>
      </c>
      <c r="Q67" s="10">
        <v>39</v>
      </c>
      <c r="R67" s="10">
        <f t="shared" si="41"/>
        <v>92</v>
      </c>
      <c r="S67" s="10">
        <f t="shared" si="42"/>
        <v>190</v>
      </c>
      <c r="T67" s="10">
        <f t="shared" si="43"/>
        <v>390</v>
      </c>
      <c r="U67" s="10">
        <f t="shared" ref="U67:U133" si="45">+O67*P67*Q67</f>
        <v>6817.1999999999989</v>
      </c>
      <c r="V67" s="10">
        <v>6</v>
      </c>
      <c r="W67" s="10">
        <f t="shared" ref="W67:W133" si="46">+V67/U67</f>
        <v>8.8012673825030817E-4</v>
      </c>
      <c r="X67" s="10">
        <f t="shared" si="21"/>
        <v>9.1999999999999998E-2</v>
      </c>
      <c r="Y67" s="10">
        <f t="shared" si="22"/>
        <v>0.19</v>
      </c>
      <c r="Z67" s="10">
        <f t="shared" si="23"/>
        <v>0.39</v>
      </c>
      <c r="AA67" s="10" t="s">
        <v>109</v>
      </c>
      <c r="AB67" s="10">
        <v>20</v>
      </c>
      <c r="AC67" s="14">
        <f t="shared" si="24"/>
        <v>12.499999999999998</v>
      </c>
      <c r="AD67" s="10">
        <f t="shared" si="25"/>
        <v>3.5880000000000002E-2</v>
      </c>
      <c r="AE67" s="10">
        <f t="shared" si="26"/>
        <v>1.7479999999999999E-2</v>
      </c>
      <c r="AF67" s="21">
        <f t="shared" si="28"/>
        <v>0.55000000000000004</v>
      </c>
      <c r="AG67" s="10">
        <f t="shared" si="29"/>
        <v>1.7479999999999999E-2</v>
      </c>
      <c r="AH67" s="10">
        <f t="shared" si="30"/>
        <v>1.6146000000000001E-2</v>
      </c>
      <c r="AI67" s="28">
        <f t="shared" si="44"/>
        <v>336.26</v>
      </c>
      <c r="AJ67" s="19">
        <f t="shared" si="39"/>
        <v>4.2032499999999995E-3</v>
      </c>
      <c r="AK67" s="20">
        <f t="shared" si="27"/>
        <v>0.81981499999999996</v>
      </c>
      <c r="AL67" s="20">
        <f t="shared" si="17"/>
        <v>1.0198149999999999</v>
      </c>
      <c r="AM67" s="20">
        <f t="shared" si="18"/>
        <v>1.2198150000000001</v>
      </c>
      <c r="AP67" s="10">
        <v>13</v>
      </c>
    </row>
    <row r="68" spans="3:42" x14ac:dyDescent="0.25">
      <c r="C68" s="17" t="s">
        <v>80</v>
      </c>
      <c r="D68" s="10" t="s">
        <v>124</v>
      </c>
      <c r="E68" s="10" t="s">
        <v>13</v>
      </c>
      <c r="F68" s="10" t="s">
        <v>131</v>
      </c>
      <c r="G68" s="10" t="s">
        <v>140</v>
      </c>
      <c r="H68" s="10" t="s">
        <v>124</v>
      </c>
      <c r="I68" s="10">
        <v>12</v>
      </c>
      <c r="J68" s="10">
        <v>20</v>
      </c>
      <c r="K68" s="10">
        <v>40</v>
      </c>
      <c r="L68" s="10">
        <f t="shared" si="40"/>
        <v>0.12</v>
      </c>
      <c r="M68" s="10">
        <f t="shared" si="40"/>
        <v>0.2</v>
      </c>
      <c r="N68" s="10">
        <f t="shared" si="40"/>
        <v>0.4</v>
      </c>
      <c r="O68" s="10">
        <v>11.5</v>
      </c>
      <c r="P68" s="10">
        <v>19</v>
      </c>
      <c r="Q68" s="10">
        <v>39</v>
      </c>
      <c r="R68" s="10">
        <f t="shared" si="41"/>
        <v>115</v>
      </c>
      <c r="S68" s="10">
        <f t="shared" si="42"/>
        <v>190</v>
      </c>
      <c r="T68" s="10">
        <f t="shared" si="43"/>
        <v>390</v>
      </c>
      <c r="U68" s="10">
        <f t="shared" si="45"/>
        <v>8521.5</v>
      </c>
      <c r="V68" s="10">
        <v>7.5</v>
      </c>
      <c r="W68" s="10">
        <f t="shared" si="46"/>
        <v>8.8012673825030806E-4</v>
      </c>
      <c r="X68" s="10">
        <f t="shared" ref="X68:X79" si="47">+O68/100</f>
        <v>0.115</v>
      </c>
      <c r="Y68" s="10">
        <f t="shared" ref="Y68:Y79" si="48">+P68/100</f>
        <v>0.19</v>
      </c>
      <c r="Z68" s="10">
        <f t="shared" ref="Z68:Z79" si="49">+Q68/100</f>
        <v>0.39</v>
      </c>
      <c r="AA68" s="10" t="s">
        <v>109</v>
      </c>
      <c r="AB68" s="10">
        <v>20</v>
      </c>
      <c r="AC68" s="14">
        <f t="shared" ref="AC68:AC79" si="50">(1/(((Z68)+($D$2))*((Y68)+($D$2))))</f>
        <v>12.499999999999998</v>
      </c>
      <c r="AD68" s="10">
        <f t="shared" ref="AD68:AD79" si="51">+Z68*X68</f>
        <v>4.4850000000000001E-2</v>
      </c>
      <c r="AE68" s="10">
        <f t="shared" ref="AE68:AE79" si="52">+Y68*X68</f>
        <v>2.1850000000000001E-2</v>
      </c>
      <c r="AF68" s="21">
        <f t="shared" si="28"/>
        <v>0.55000000000000004</v>
      </c>
      <c r="AG68" s="10">
        <f t="shared" si="29"/>
        <v>2.1850000000000001E-2</v>
      </c>
      <c r="AH68" s="10">
        <f t="shared" si="30"/>
        <v>2.0182499999999999E-2</v>
      </c>
      <c r="AI68" s="28">
        <f t="shared" si="44"/>
        <v>420.32500000000005</v>
      </c>
      <c r="AJ68" s="19">
        <f t="shared" si="39"/>
        <v>5.2540624999999992E-3</v>
      </c>
      <c r="AK68" s="20">
        <f t="shared" ref="AK68:AK79" si="53">AC68*(V68*(9.81/1000))+AJ68*(AB68)</f>
        <v>1.0247687499999998</v>
      </c>
      <c r="AL68" s="20">
        <f t="shared" si="17"/>
        <v>1.2247687499999997</v>
      </c>
      <c r="AM68" s="20">
        <f t="shared" si="18"/>
        <v>1.4247687499999997</v>
      </c>
      <c r="AP68" s="10">
        <v>13</v>
      </c>
    </row>
    <row r="69" spans="3:42" x14ac:dyDescent="0.25">
      <c r="C69" s="17" t="s">
        <v>80</v>
      </c>
      <c r="D69" s="10" t="s">
        <v>126</v>
      </c>
      <c r="E69" s="10" t="s">
        <v>13</v>
      </c>
      <c r="F69" s="10" t="s">
        <v>131</v>
      </c>
      <c r="G69" s="10" t="s">
        <v>140</v>
      </c>
      <c r="H69" s="10" t="s">
        <v>126</v>
      </c>
      <c r="I69" s="10">
        <v>15</v>
      </c>
      <c r="J69" s="10">
        <v>20</v>
      </c>
      <c r="K69" s="10">
        <v>40</v>
      </c>
      <c r="L69" s="10">
        <f t="shared" si="40"/>
        <v>0.15</v>
      </c>
      <c r="M69" s="10">
        <f t="shared" si="40"/>
        <v>0.2</v>
      </c>
      <c r="N69" s="10">
        <f t="shared" si="40"/>
        <v>0.4</v>
      </c>
      <c r="O69" s="10">
        <v>14.2</v>
      </c>
      <c r="P69" s="10">
        <v>19</v>
      </c>
      <c r="Q69" s="10">
        <v>39</v>
      </c>
      <c r="R69" s="10">
        <f t="shared" si="41"/>
        <v>142</v>
      </c>
      <c r="S69" s="10">
        <f t="shared" si="42"/>
        <v>190</v>
      </c>
      <c r="T69" s="10">
        <f t="shared" si="43"/>
        <v>390</v>
      </c>
      <c r="U69" s="10">
        <f t="shared" si="45"/>
        <v>10522.2</v>
      </c>
      <c r="V69" s="10">
        <v>8.5</v>
      </c>
      <c r="W69" s="10">
        <f t="shared" si="46"/>
        <v>8.0781585599969585E-4</v>
      </c>
      <c r="X69" s="10">
        <f t="shared" si="47"/>
        <v>0.14199999999999999</v>
      </c>
      <c r="Y69" s="10">
        <f t="shared" si="48"/>
        <v>0.19</v>
      </c>
      <c r="Z69" s="10">
        <f t="shared" si="49"/>
        <v>0.39</v>
      </c>
      <c r="AA69" s="10" t="s">
        <v>109</v>
      </c>
      <c r="AB69" s="10">
        <v>20</v>
      </c>
      <c r="AC69" s="14">
        <f t="shared" si="50"/>
        <v>12.499999999999998</v>
      </c>
      <c r="AD69" s="10">
        <f t="shared" si="51"/>
        <v>5.5379999999999999E-2</v>
      </c>
      <c r="AE69" s="10">
        <f t="shared" si="52"/>
        <v>2.6979999999999997E-2</v>
      </c>
      <c r="AF69" s="21">
        <f t="shared" ref="AF69:AF79" si="54">+IF(E69="PV",55%,60%)</f>
        <v>0.55000000000000004</v>
      </c>
      <c r="AG69" s="10">
        <f t="shared" ref="AG69:AG79" si="55">+IF(E69="PV", (AE69),(AE69-AE69*AF69))</f>
        <v>2.6979999999999997E-2</v>
      </c>
      <c r="AH69" s="10">
        <f t="shared" ref="AH69:AH79" si="56">+IF(E69="PV", (AD69-AF69*AD69),(AD69))</f>
        <v>2.4920999999999995E-2</v>
      </c>
      <c r="AI69" s="28">
        <f t="shared" si="44"/>
        <v>519.01</v>
      </c>
      <c r="AJ69" s="19">
        <f t="shared" si="39"/>
        <v>6.4876249999999986E-3</v>
      </c>
      <c r="AK69" s="20">
        <f t="shared" si="53"/>
        <v>1.1720649999999999</v>
      </c>
      <c r="AL69" s="20">
        <f t="shared" ref="AL69:AL132" si="57">1*1*0.01*1*AB69+AK69</f>
        <v>1.3720649999999999</v>
      </c>
      <c r="AM69" s="20">
        <f t="shared" ref="AM69:AM132" si="58">1*1*0.01*2*AB69+AK69</f>
        <v>1.5720649999999998</v>
      </c>
      <c r="AP69" s="10">
        <v>13</v>
      </c>
    </row>
    <row r="70" spans="3:42" x14ac:dyDescent="0.25">
      <c r="C70" s="17" t="s">
        <v>83</v>
      </c>
      <c r="D70" s="10" t="s">
        <v>114</v>
      </c>
      <c r="E70" s="10" t="s">
        <v>14</v>
      </c>
      <c r="F70" s="10" t="s">
        <v>107</v>
      </c>
      <c r="G70" s="10" t="s">
        <v>141</v>
      </c>
      <c r="H70" s="10" t="s">
        <v>114</v>
      </c>
      <c r="I70" s="10">
        <v>8</v>
      </c>
      <c r="J70" s="10">
        <v>20</v>
      </c>
      <c r="K70" s="10">
        <v>40</v>
      </c>
      <c r="L70" s="10">
        <f t="shared" si="40"/>
        <v>0.08</v>
      </c>
      <c r="M70" s="10">
        <f t="shared" si="40"/>
        <v>0.2</v>
      </c>
      <c r="N70" s="10">
        <f t="shared" si="40"/>
        <v>0.4</v>
      </c>
      <c r="O70" s="10">
        <v>8</v>
      </c>
      <c r="P70" s="10">
        <v>19</v>
      </c>
      <c r="Q70" s="10">
        <v>39</v>
      </c>
      <c r="R70" s="10">
        <f t="shared" si="41"/>
        <v>80</v>
      </c>
      <c r="S70" s="10">
        <f t="shared" si="42"/>
        <v>190</v>
      </c>
      <c r="T70" s="10">
        <f t="shared" si="43"/>
        <v>390</v>
      </c>
      <c r="U70" s="10">
        <f t="shared" si="45"/>
        <v>5928</v>
      </c>
      <c r="V70" s="10">
        <v>5.2</v>
      </c>
      <c r="W70" s="10">
        <f t="shared" si="46"/>
        <v>8.7719298245614037E-4</v>
      </c>
      <c r="X70" s="10">
        <f t="shared" si="47"/>
        <v>0.08</v>
      </c>
      <c r="Y70" s="10">
        <f t="shared" si="48"/>
        <v>0.19</v>
      </c>
      <c r="Z70" s="10">
        <f t="shared" si="49"/>
        <v>0.39</v>
      </c>
      <c r="AA70" s="10" t="s">
        <v>109</v>
      </c>
      <c r="AB70" s="10">
        <v>20</v>
      </c>
      <c r="AC70" s="14">
        <f t="shared" si="50"/>
        <v>12.499999999999998</v>
      </c>
      <c r="AD70" s="10">
        <f t="shared" si="51"/>
        <v>3.1200000000000002E-2</v>
      </c>
      <c r="AE70" s="10">
        <f t="shared" si="52"/>
        <v>1.52E-2</v>
      </c>
      <c r="AF70" s="21">
        <f t="shared" si="54"/>
        <v>0.6</v>
      </c>
      <c r="AG70" s="10">
        <f t="shared" si="55"/>
        <v>6.0800000000000003E-3</v>
      </c>
      <c r="AH70" s="10">
        <f t="shared" si="56"/>
        <v>3.1200000000000002E-2</v>
      </c>
      <c r="AI70" s="28">
        <f t="shared" si="44"/>
        <v>372.80000000000007</v>
      </c>
      <c r="AJ70" s="19">
        <f t="shared" si="39"/>
        <v>4.6600000000000001E-3</v>
      </c>
      <c r="AK70" s="20">
        <f t="shared" si="53"/>
        <v>0.73085</v>
      </c>
      <c r="AL70" s="20">
        <f t="shared" si="57"/>
        <v>0.93084999999999996</v>
      </c>
      <c r="AM70" s="20">
        <f t="shared" si="58"/>
        <v>1.1308500000000001</v>
      </c>
      <c r="AN70" s="22">
        <v>17</v>
      </c>
      <c r="AO70" s="10" t="s">
        <v>135</v>
      </c>
      <c r="AP70" s="10">
        <v>3</v>
      </c>
    </row>
    <row r="71" spans="3:42" x14ac:dyDescent="0.25">
      <c r="C71" s="17" t="s">
        <v>83</v>
      </c>
      <c r="D71" s="10" t="s">
        <v>114</v>
      </c>
      <c r="E71" s="10" t="s">
        <v>13</v>
      </c>
      <c r="F71" s="10" t="s">
        <v>107</v>
      </c>
      <c r="G71" s="10" t="s">
        <v>128</v>
      </c>
      <c r="H71" s="10" t="s">
        <v>114</v>
      </c>
      <c r="I71" s="10">
        <v>8</v>
      </c>
      <c r="J71" s="10">
        <v>20</v>
      </c>
      <c r="K71" s="10">
        <v>40</v>
      </c>
      <c r="L71" s="10">
        <f t="shared" si="40"/>
        <v>0.08</v>
      </c>
      <c r="M71" s="10">
        <f t="shared" si="40"/>
        <v>0.2</v>
      </c>
      <c r="N71" s="10">
        <f t="shared" si="40"/>
        <v>0.4</v>
      </c>
      <c r="O71" s="10">
        <v>8</v>
      </c>
      <c r="P71" s="10">
        <v>19</v>
      </c>
      <c r="Q71" s="10">
        <v>39</v>
      </c>
      <c r="R71" s="10">
        <f t="shared" si="41"/>
        <v>80</v>
      </c>
      <c r="S71" s="10">
        <f t="shared" si="42"/>
        <v>190</v>
      </c>
      <c r="T71" s="10">
        <f t="shared" si="43"/>
        <v>390</v>
      </c>
      <c r="U71" s="10">
        <f t="shared" si="45"/>
        <v>5928</v>
      </c>
      <c r="V71" s="10">
        <v>5.7</v>
      </c>
      <c r="W71" s="10">
        <f t="shared" si="46"/>
        <v>9.6153846153846159E-4</v>
      </c>
      <c r="X71" s="10">
        <f t="shared" si="47"/>
        <v>0.08</v>
      </c>
      <c r="Y71" s="10">
        <f t="shared" si="48"/>
        <v>0.19</v>
      </c>
      <c r="Z71" s="10">
        <f t="shared" si="49"/>
        <v>0.39</v>
      </c>
      <c r="AA71" s="10" t="s">
        <v>109</v>
      </c>
      <c r="AB71" s="10">
        <v>20</v>
      </c>
      <c r="AC71" s="14">
        <f t="shared" si="50"/>
        <v>12.499999999999998</v>
      </c>
      <c r="AD71" s="10">
        <f t="shared" si="51"/>
        <v>3.1200000000000002E-2</v>
      </c>
      <c r="AE71" s="10">
        <f t="shared" si="52"/>
        <v>1.52E-2</v>
      </c>
      <c r="AF71" s="21">
        <f t="shared" si="54"/>
        <v>0.55000000000000004</v>
      </c>
      <c r="AG71" s="10">
        <f t="shared" si="55"/>
        <v>1.52E-2</v>
      </c>
      <c r="AH71" s="10">
        <f t="shared" si="56"/>
        <v>1.404E-2</v>
      </c>
      <c r="AI71" s="28">
        <f t="shared" si="44"/>
        <v>292.40000000000003</v>
      </c>
      <c r="AJ71" s="19">
        <f t="shared" ref="AJ71:AJ132" si="59">(AG71*0.005*AC71*2)+(AH71*0.005*AC71*2)</f>
        <v>3.6549999999999994E-3</v>
      </c>
      <c r="AK71" s="20">
        <f t="shared" si="53"/>
        <v>0.77206249999999998</v>
      </c>
      <c r="AL71" s="20">
        <f t="shared" si="57"/>
        <v>0.97206250000000005</v>
      </c>
      <c r="AM71" s="20">
        <f t="shared" si="58"/>
        <v>1.1720625</v>
      </c>
      <c r="AN71" s="10">
        <v>14</v>
      </c>
      <c r="AO71" s="10" t="s">
        <v>135</v>
      </c>
      <c r="AP71" s="10">
        <v>14</v>
      </c>
    </row>
    <row r="72" spans="3:42" x14ac:dyDescent="0.25">
      <c r="C72" s="17" t="s">
        <v>83</v>
      </c>
      <c r="D72" s="10" t="s">
        <v>119</v>
      </c>
      <c r="E72" s="10" t="s">
        <v>13</v>
      </c>
      <c r="F72" s="10" t="s">
        <v>107</v>
      </c>
      <c r="G72" s="10" t="s">
        <v>128</v>
      </c>
      <c r="H72" s="10" t="s">
        <v>119</v>
      </c>
      <c r="I72" s="10">
        <v>10</v>
      </c>
      <c r="J72" s="10">
        <v>20</v>
      </c>
      <c r="K72" s="10">
        <v>40</v>
      </c>
      <c r="L72" s="10">
        <f t="shared" si="40"/>
        <v>0.1</v>
      </c>
      <c r="M72" s="10">
        <f t="shared" si="40"/>
        <v>0.2</v>
      </c>
      <c r="N72" s="10">
        <f t="shared" si="40"/>
        <v>0.4</v>
      </c>
      <c r="O72" s="10">
        <v>9</v>
      </c>
      <c r="P72" s="10">
        <v>19</v>
      </c>
      <c r="Q72" s="10">
        <v>39</v>
      </c>
      <c r="R72" s="10">
        <f t="shared" si="41"/>
        <v>90</v>
      </c>
      <c r="S72" s="10">
        <f t="shared" si="42"/>
        <v>190</v>
      </c>
      <c r="T72" s="10">
        <f t="shared" si="43"/>
        <v>390</v>
      </c>
      <c r="U72" s="10">
        <f t="shared" si="45"/>
        <v>6669</v>
      </c>
      <c r="V72" s="10">
        <v>5.5</v>
      </c>
      <c r="W72" s="10">
        <f t="shared" si="46"/>
        <v>8.2471135102714051E-4</v>
      </c>
      <c r="X72" s="10">
        <f t="shared" si="47"/>
        <v>0.09</v>
      </c>
      <c r="Y72" s="10">
        <f t="shared" si="48"/>
        <v>0.19</v>
      </c>
      <c r="Z72" s="10">
        <f t="shared" si="49"/>
        <v>0.39</v>
      </c>
      <c r="AA72" s="10" t="s">
        <v>109</v>
      </c>
      <c r="AB72" s="10">
        <v>20</v>
      </c>
      <c r="AC72" s="14">
        <f t="shared" si="50"/>
        <v>12.499999999999998</v>
      </c>
      <c r="AD72" s="10">
        <f t="shared" si="51"/>
        <v>3.5099999999999999E-2</v>
      </c>
      <c r="AE72" s="10">
        <f t="shared" si="52"/>
        <v>1.7100000000000001E-2</v>
      </c>
      <c r="AF72" s="21">
        <f t="shared" si="54"/>
        <v>0.55000000000000004</v>
      </c>
      <c r="AG72" s="10">
        <f t="shared" si="55"/>
        <v>1.7100000000000001E-2</v>
      </c>
      <c r="AH72" s="10">
        <f t="shared" si="56"/>
        <v>1.5794999999999997E-2</v>
      </c>
      <c r="AI72" s="28">
        <f t="shared" si="44"/>
        <v>328.94999999999993</v>
      </c>
      <c r="AJ72" s="19">
        <f t="shared" si="59"/>
        <v>4.1118749999999992E-3</v>
      </c>
      <c r="AK72" s="20">
        <f t="shared" si="53"/>
        <v>0.75667499999999988</v>
      </c>
      <c r="AL72" s="20">
        <f t="shared" si="57"/>
        <v>0.95667499999999994</v>
      </c>
      <c r="AM72" s="20">
        <f t="shared" si="58"/>
        <v>1.1566749999999999</v>
      </c>
      <c r="AN72" s="10">
        <v>14</v>
      </c>
      <c r="AO72" s="10" t="s">
        <v>135</v>
      </c>
      <c r="AP72" s="10">
        <v>14</v>
      </c>
    </row>
    <row r="73" spans="3:42" x14ac:dyDescent="0.25">
      <c r="C73" s="17" t="s">
        <v>83</v>
      </c>
      <c r="D73" s="10" t="s">
        <v>119</v>
      </c>
      <c r="E73" s="10" t="s">
        <v>14</v>
      </c>
      <c r="F73" s="10" t="s">
        <v>107</v>
      </c>
      <c r="G73" s="10" t="s">
        <v>142</v>
      </c>
      <c r="H73" s="10" t="s">
        <v>119</v>
      </c>
      <c r="I73" s="10">
        <v>10</v>
      </c>
      <c r="J73" s="10">
        <v>20</v>
      </c>
      <c r="K73" s="10">
        <v>40</v>
      </c>
      <c r="L73" s="10">
        <f t="shared" ref="L73" si="60">+I73/100</f>
        <v>0.1</v>
      </c>
      <c r="M73" s="10">
        <f t="shared" ref="M73" si="61">+J73/100</f>
        <v>0.2</v>
      </c>
      <c r="N73" s="10">
        <f t="shared" ref="N73" si="62">+K73/100</f>
        <v>0.4</v>
      </c>
      <c r="O73" s="10">
        <v>9</v>
      </c>
      <c r="P73" s="10">
        <v>19</v>
      </c>
      <c r="Q73" s="10">
        <v>39</v>
      </c>
      <c r="R73" s="10">
        <f t="shared" ref="R73" si="63">+O73*10</f>
        <v>90</v>
      </c>
      <c r="S73" s="10">
        <f t="shared" ref="S73" si="64">+P73*10</f>
        <v>190</v>
      </c>
      <c r="T73" s="10">
        <f t="shared" ref="T73" si="65">+Q73*10</f>
        <v>390</v>
      </c>
      <c r="U73" s="10">
        <f t="shared" si="45"/>
        <v>6669</v>
      </c>
      <c r="V73" s="10">
        <v>5.5</v>
      </c>
      <c r="W73" s="10">
        <f t="shared" si="46"/>
        <v>8.2471135102714051E-4</v>
      </c>
      <c r="X73" s="10">
        <f t="shared" si="47"/>
        <v>0.09</v>
      </c>
      <c r="Y73" s="10">
        <f t="shared" si="48"/>
        <v>0.19</v>
      </c>
      <c r="Z73" s="10">
        <f t="shared" si="49"/>
        <v>0.39</v>
      </c>
      <c r="AA73" s="10" t="s">
        <v>109</v>
      </c>
      <c r="AB73" s="10">
        <v>20</v>
      </c>
      <c r="AC73" s="14">
        <f t="shared" si="50"/>
        <v>12.499999999999998</v>
      </c>
      <c r="AD73" s="10">
        <f t="shared" si="51"/>
        <v>3.5099999999999999E-2</v>
      </c>
      <c r="AE73" s="10">
        <f t="shared" si="52"/>
        <v>1.7100000000000001E-2</v>
      </c>
      <c r="AF73" s="21">
        <f t="shared" si="54"/>
        <v>0.6</v>
      </c>
      <c r="AG73" s="10">
        <f t="shared" si="55"/>
        <v>6.8400000000000006E-3</v>
      </c>
      <c r="AH73" s="10">
        <f t="shared" si="56"/>
        <v>3.5099999999999999E-2</v>
      </c>
      <c r="AI73" s="28">
        <f t="shared" ref="AI73" si="66">((AG73*($D$2/2)*2)+(AH73*($D$2/2)*2))*100^3</f>
        <v>419.4</v>
      </c>
      <c r="AJ73" s="19">
        <f t="shared" ref="AJ73" si="67">(AG73*0.005*AC73*2)+(AH73*0.005*AC73*2)</f>
        <v>5.2424999999999998E-3</v>
      </c>
      <c r="AK73" s="20">
        <f t="shared" si="53"/>
        <v>0.77928749999999991</v>
      </c>
      <c r="AL73" s="20">
        <f t="shared" si="57"/>
        <v>0.97928749999999987</v>
      </c>
      <c r="AM73" s="20">
        <f t="shared" si="58"/>
        <v>1.1792875</v>
      </c>
      <c r="AN73" s="10">
        <v>17</v>
      </c>
      <c r="AO73" s="10" t="s">
        <v>135</v>
      </c>
      <c r="AP73" s="10">
        <v>3</v>
      </c>
    </row>
    <row r="74" spans="3:42" x14ac:dyDescent="0.25">
      <c r="C74" s="17" t="s">
        <v>83</v>
      </c>
      <c r="D74" s="10" t="s">
        <v>124</v>
      </c>
      <c r="E74" s="10" t="s">
        <v>14</v>
      </c>
      <c r="F74" s="10" t="s">
        <v>107</v>
      </c>
      <c r="G74" s="10" t="s">
        <v>143</v>
      </c>
      <c r="H74" s="10" t="s">
        <v>124</v>
      </c>
      <c r="I74" s="10">
        <v>12</v>
      </c>
      <c r="J74" s="10">
        <v>20</v>
      </c>
      <c r="K74" s="10">
        <v>40</v>
      </c>
      <c r="L74" s="10">
        <f t="shared" si="40"/>
        <v>0.12</v>
      </c>
      <c r="M74" s="10">
        <f t="shared" si="40"/>
        <v>0.2</v>
      </c>
      <c r="N74" s="10">
        <f t="shared" si="40"/>
        <v>0.4</v>
      </c>
      <c r="O74" s="10">
        <v>12</v>
      </c>
      <c r="P74" s="10">
        <v>19</v>
      </c>
      <c r="Q74" s="10">
        <v>39</v>
      </c>
      <c r="R74" s="10">
        <f t="shared" si="41"/>
        <v>120</v>
      </c>
      <c r="S74" s="10">
        <f t="shared" si="42"/>
        <v>190</v>
      </c>
      <c r="T74" s="10">
        <f t="shared" si="43"/>
        <v>390</v>
      </c>
      <c r="U74" s="10">
        <f t="shared" si="45"/>
        <v>8892</v>
      </c>
      <c r="V74" s="10">
        <v>7.3</v>
      </c>
      <c r="W74" s="10">
        <f t="shared" si="46"/>
        <v>8.2096266306792625E-4</v>
      </c>
      <c r="X74" s="10">
        <f t="shared" si="47"/>
        <v>0.12</v>
      </c>
      <c r="Y74" s="10">
        <f t="shared" si="48"/>
        <v>0.19</v>
      </c>
      <c r="Z74" s="10">
        <f t="shared" si="49"/>
        <v>0.39</v>
      </c>
      <c r="AA74" s="10" t="s">
        <v>109</v>
      </c>
      <c r="AB74" s="10">
        <v>20</v>
      </c>
      <c r="AC74" s="14">
        <f t="shared" si="50"/>
        <v>12.499999999999998</v>
      </c>
      <c r="AD74" s="10">
        <f t="shared" si="51"/>
        <v>4.6800000000000001E-2</v>
      </c>
      <c r="AE74" s="10">
        <f t="shared" si="52"/>
        <v>2.2800000000000001E-2</v>
      </c>
      <c r="AF74" s="21">
        <f t="shared" si="54"/>
        <v>0.6</v>
      </c>
      <c r="AG74" s="10">
        <f t="shared" si="55"/>
        <v>9.1200000000000014E-3</v>
      </c>
      <c r="AH74" s="10">
        <f t="shared" si="56"/>
        <v>4.6800000000000001E-2</v>
      </c>
      <c r="AI74" s="28">
        <f t="shared" si="44"/>
        <v>559.20000000000005</v>
      </c>
      <c r="AJ74" s="19">
        <f t="shared" si="59"/>
        <v>6.9900000000000006E-3</v>
      </c>
      <c r="AK74" s="20">
        <f t="shared" si="53"/>
        <v>1.0349625</v>
      </c>
      <c r="AL74" s="20">
        <f t="shared" si="57"/>
        <v>1.2349625</v>
      </c>
      <c r="AM74" s="20">
        <f t="shared" si="58"/>
        <v>1.4349625000000001</v>
      </c>
      <c r="AN74" s="10">
        <v>17</v>
      </c>
      <c r="AO74" s="10" t="s">
        <v>135</v>
      </c>
      <c r="AP74" s="10">
        <v>3</v>
      </c>
    </row>
    <row r="75" spans="3:42" x14ac:dyDescent="0.25">
      <c r="C75" s="17" t="s">
        <v>83</v>
      </c>
      <c r="D75" s="10" t="s">
        <v>119</v>
      </c>
      <c r="E75" s="10" t="s">
        <v>13</v>
      </c>
      <c r="F75" s="10" t="s">
        <v>107</v>
      </c>
      <c r="G75" s="10" t="s">
        <v>134</v>
      </c>
      <c r="H75" s="10" t="s">
        <v>119</v>
      </c>
      <c r="I75" s="10">
        <v>10</v>
      </c>
      <c r="J75" s="10">
        <v>20</v>
      </c>
      <c r="K75" s="10">
        <v>40</v>
      </c>
      <c r="L75" s="10">
        <f t="shared" ref="L75" si="68">+I75/100</f>
        <v>0.1</v>
      </c>
      <c r="M75" s="10">
        <f t="shared" ref="M75" si="69">+J75/100</f>
        <v>0.2</v>
      </c>
      <c r="N75" s="10">
        <f t="shared" ref="N75" si="70">+K75/100</f>
        <v>0.4</v>
      </c>
      <c r="O75" s="10">
        <v>9</v>
      </c>
      <c r="P75" s="10">
        <v>19</v>
      </c>
      <c r="Q75" s="10">
        <v>39</v>
      </c>
      <c r="R75" s="10">
        <f t="shared" ref="R75" si="71">+O75*10</f>
        <v>90</v>
      </c>
      <c r="S75" s="10">
        <f t="shared" ref="S75" si="72">+P75*10</f>
        <v>190</v>
      </c>
      <c r="T75" s="10">
        <f t="shared" ref="T75" si="73">+Q75*10</f>
        <v>390</v>
      </c>
      <c r="U75" s="10">
        <f t="shared" ref="U75" si="74">+O75*P75*Q75</f>
        <v>6669</v>
      </c>
      <c r="V75" s="10">
        <v>6.5</v>
      </c>
      <c r="W75" s="10">
        <f t="shared" ref="W75" si="75">+V75/U75</f>
        <v>9.7465886939571145E-4</v>
      </c>
      <c r="X75" s="10">
        <f t="shared" si="47"/>
        <v>0.09</v>
      </c>
      <c r="Y75" s="10">
        <f t="shared" si="48"/>
        <v>0.19</v>
      </c>
      <c r="Z75" s="10">
        <f t="shared" si="49"/>
        <v>0.39</v>
      </c>
      <c r="AA75" s="10" t="s">
        <v>109</v>
      </c>
      <c r="AB75" s="10">
        <v>20</v>
      </c>
      <c r="AC75" s="14">
        <f t="shared" si="50"/>
        <v>12.499999999999998</v>
      </c>
      <c r="AD75" s="10">
        <f t="shared" si="51"/>
        <v>3.5099999999999999E-2</v>
      </c>
      <c r="AE75" s="10">
        <f t="shared" si="52"/>
        <v>1.7100000000000001E-2</v>
      </c>
      <c r="AF75" s="21">
        <f t="shared" si="54"/>
        <v>0.55000000000000004</v>
      </c>
      <c r="AG75" s="10">
        <f t="shared" si="55"/>
        <v>1.7100000000000001E-2</v>
      </c>
      <c r="AH75" s="10">
        <f t="shared" si="56"/>
        <v>1.5794999999999997E-2</v>
      </c>
      <c r="AI75" s="28">
        <f t="shared" ref="AI75" si="76">((AG75*($D$2/2)*2)+(AH75*($D$2/2)*2))*100^3</f>
        <v>328.94999999999993</v>
      </c>
      <c r="AJ75" s="19">
        <f t="shared" ref="AJ75" si="77">(AG75*0.005*AC75*2)+(AH75*0.005*AC75*2)</f>
        <v>4.1118749999999992E-3</v>
      </c>
      <c r="AK75" s="20">
        <f t="shared" si="53"/>
        <v>0.87929999999999986</v>
      </c>
      <c r="AL75" s="20">
        <f t="shared" ref="AL75" si="78">1*1*0.01*1*AB75+AK75</f>
        <v>1.0792999999999999</v>
      </c>
      <c r="AM75" s="20">
        <f t="shared" ref="AM75" si="79">1*1*0.01*2*AB75+AK75</f>
        <v>1.2792999999999999</v>
      </c>
      <c r="AN75" s="10">
        <v>13</v>
      </c>
      <c r="AO75" s="10" t="s">
        <v>135</v>
      </c>
      <c r="AP75" s="10">
        <v>14</v>
      </c>
    </row>
    <row r="76" spans="3:42" x14ac:dyDescent="0.25">
      <c r="C76" s="17" t="s">
        <v>83</v>
      </c>
      <c r="D76" s="10" t="s">
        <v>124</v>
      </c>
      <c r="E76" s="10" t="s">
        <v>13</v>
      </c>
      <c r="F76" s="10" t="s">
        <v>107</v>
      </c>
      <c r="G76" s="10" t="s">
        <v>128</v>
      </c>
      <c r="H76" s="10" t="s">
        <v>124</v>
      </c>
      <c r="I76" s="10">
        <v>12</v>
      </c>
      <c r="J76" s="10">
        <v>20</v>
      </c>
      <c r="K76" s="10">
        <v>40</v>
      </c>
      <c r="L76" s="10">
        <f t="shared" si="40"/>
        <v>0.12</v>
      </c>
      <c r="M76" s="10">
        <f t="shared" si="40"/>
        <v>0.2</v>
      </c>
      <c r="N76" s="10">
        <f t="shared" si="40"/>
        <v>0.4</v>
      </c>
      <c r="O76" s="10">
        <v>11.8</v>
      </c>
      <c r="P76" s="10">
        <v>19</v>
      </c>
      <c r="Q76" s="10">
        <v>39</v>
      </c>
      <c r="R76" s="10">
        <f t="shared" si="41"/>
        <v>118</v>
      </c>
      <c r="S76" s="10">
        <f t="shared" si="42"/>
        <v>190</v>
      </c>
      <c r="T76" s="10">
        <f t="shared" si="43"/>
        <v>390</v>
      </c>
      <c r="U76" s="10">
        <f t="shared" si="45"/>
        <v>8743.8000000000011</v>
      </c>
      <c r="V76" s="10">
        <v>6.9</v>
      </c>
      <c r="W76" s="10">
        <f t="shared" si="46"/>
        <v>7.8913058395663205E-4</v>
      </c>
      <c r="X76" s="10">
        <f t="shared" si="47"/>
        <v>0.11800000000000001</v>
      </c>
      <c r="Y76" s="10">
        <f t="shared" si="48"/>
        <v>0.19</v>
      </c>
      <c r="Z76" s="10">
        <f t="shared" si="49"/>
        <v>0.39</v>
      </c>
      <c r="AA76" s="10" t="s">
        <v>109</v>
      </c>
      <c r="AB76" s="10">
        <v>20</v>
      </c>
      <c r="AC76" s="14">
        <f t="shared" si="50"/>
        <v>12.499999999999998</v>
      </c>
      <c r="AD76" s="10">
        <f t="shared" si="51"/>
        <v>4.6020000000000005E-2</v>
      </c>
      <c r="AE76" s="10">
        <f t="shared" si="52"/>
        <v>2.2420000000000002E-2</v>
      </c>
      <c r="AF76" s="21">
        <f t="shared" si="54"/>
        <v>0.55000000000000004</v>
      </c>
      <c r="AG76" s="10">
        <f t="shared" si="55"/>
        <v>2.2420000000000002E-2</v>
      </c>
      <c r="AH76" s="10">
        <f t="shared" si="56"/>
        <v>2.0709000000000002E-2</v>
      </c>
      <c r="AI76" s="28">
        <f t="shared" si="44"/>
        <v>431.29000000000008</v>
      </c>
      <c r="AJ76" s="19">
        <f t="shared" si="59"/>
        <v>5.3911250000000001E-3</v>
      </c>
      <c r="AK76" s="20">
        <f t="shared" si="53"/>
        <v>0.95393500000000009</v>
      </c>
      <c r="AL76" s="20">
        <f t="shared" si="57"/>
        <v>1.1539350000000002</v>
      </c>
      <c r="AM76" s="20">
        <f t="shared" si="58"/>
        <v>1.3539350000000001</v>
      </c>
      <c r="AN76" s="10">
        <v>14</v>
      </c>
      <c r="AO76" s="10" t="s">
        <v>135</v>
      </c>
      <c r="AP76" s="10">
        <v>14</v>
      </c>
    </row>
    <row r="77" spans="3:42" x14ac:dyDescent="0.25">
      <c r="C77" s="17" t="s">
        <v>83</v>
      </c>
      <c r="D77" s="10" t="s">
        <v>124</v>
      </c>
      <c r="E77" s="10" t="s">
        <v>14</v>
      </c>
      <c r="F77" s="10" t="s">
        <v>107</v>
      </c>
      <c r="G77" s="10" t="s">
        <v>191</v>
      </c>
      <c r="H77" s="10" t="s">
        <v>124</v>
      </c>
      <c r="I77" s="10">
        <v>12</v>
      </c>
      <c r="J77" s="10">
        <v>20</v>
      </c>
      <c r="K77" s="10">
        <v>40</v>
      </c>
      <c r="L77" s="10">
        <f t="shared" ref="L77" si="80">+I77/100</f>
        <v>0.12</v>
      </c>
      <c r="M77" s="10">
        <f t="shared" ref="M77" si="81">+J77/100</f>
        <v>0.2</v>
      </c>
      <c r="N77" s="10">
        <f t="shared" ref="N77" si="82">+K77/100</f>
        <v>0.4</v>
      </c>
      <c r="O77" s="10">
        <v>12</v>
      </c>
      <c r="P77" s="10">
        <v>19</v>
      </c>
      <c r="Q77" s="10">
        <v>39</v>
      </c>
      <c r="R77" s="10">
        <f t="shared" ref="R77" si="83">+O77*10</f>
        <v>120</v>
      </c>
      <c r="S77" s="10">
        <f t="shared" ref="S77" si="84">+P77*10</f>
        <v>190</v>
      </c>
      <c r="T77" s="10">
        <f t="shared" ref="T77" si="85">+Q77*10</f>
        <v>390</v>
      </c>
      <c r="U77" s="10">
        <f t="shared" ref="U77" si="86">+O77*P77*Q77</f>
        <v>8892</v>
      </c>
      <c r="V77" s="10">
        <v>7.5</v>
      </c>
      <c r="W77" s="10">
        <f t="shared" ref="W77" si="87">+V77/U77</f>
        <v>8.4345479082321192E-4</v>
      </c>
      <c r="X77" s="10">
        <f t="shared" si="47"/>
        <v>0.12</v>
      </c>
      <c r="Y77" s="10">
        <f t="shared" si="48"/>
        <v>0.19</v>
      </c>
      <c r="Z77" s="10">
        <f t="shared" si="49"/>
        <v>0.39</v>
      </c>
      <c r="AA77" s="10" t="s">
        <v>109</v>
      </c>
      <c r="AB77" s="10">
        <v>20</v>
      </c>
      <c r="AC77" s="14">
        <f t="shared" si="50"/>
        <v>12.499999999999998</v>
      </c>
      <c r="AD77" s="10">
        <f t="shared" si="51"/>
        <v>4.6800000000000001E-2</v>
      </c>
      <c r="AE77" s="10">
        <f t="shared" si="52"/>
        <v>2.2800000000000001E-2</v>
      </c>
      <c r="AF77" s="21">
        <f t="shared" si="54"/>
        <v>0.6</v>
      </c>
      <c r="AG77" s="10">
        <f t="shared" si="55"/>
        <v>9.1200000000000014E-3</v>
      </c>
      <c r="AH77" s="10">
        <f t="shared" si="56"/>
        <v>4.6800000000000001E-2</v>
      </c>
      <c r="AI77" s="28">
        <f t="shared" ref="AI77" si="88">((AG77*($D$2/2)*2)+(AH77*($D$2/2)*2))*100^3</f>
        <v>559.20000000000005</v>
      </c>
      <c r="AJ77" s="19">
        <f t="shared" ref="AJ77" si="89">(AG77*0.005*AC77*2)+(AH77*0.005*AC77*2)</f>
        <v>6.9900000000000006E-3</v>
      </c>
      <c r="AK77" s="20">
        <f t="shared" si="53"/>
        <v>1.0594874999999999</v>
      </c>
      <c r="AL77" s="20">
        <f t="shared" ref="AL77" si="90">1*1*0.01*1*AB77+AK77</f>
        <v>1.2594874999999999</v>
      </c>
      <c r="AM77" s="20">
        <f t="shared" ref="AM77" si="91">1*1*0.01*2*AB77+AK77</f>
        <v>1.4594874999999998</v>
      </c>
      <c r="AN77" s="10">
        <v>17</v>
      </c>
      <c r="AO77" s="10" t="s">
        <v>135</v>
      </c>
      <c r="AP77" s="10">
        <v>3</v>
      </c>
    </row>
    <row r="78" spans="3:42" x14ac:dyDescent="0.25">
      <c r="C78" s="17" t="s">
        <v>83</v>
      </c>
      <c r="D78" s="10" t="s">
        <v>126</v>
      </c>
      <c r="E78" s="10" t="s">
        <v>14</v>
      </c>
      <c r="F78" s="10" t="s">
        <v>107</v>
      </c>
      <c r="G78" s="10" t="s">
        <v>143</v>
      </c>
      <c r="H78" s="10" t="s">
        <v>126</v>
      </c>
      <c r="I78" s="10">
        <v>15</v>
      </c>
      <c r="J78" s="10">
        <v>20</v>
      </c>
      <c r="K78" s="10">
        <v>40</v>
      </c>
      <c r="L78" s="10">
        <f t="shared" si="40"/>
        <v>0.15</v>
      </c>
      <c r="M78" s="10">
        <f t="shared" si="40"/>
        <v>0.2</v>
      </c>
      <c r="N78" s="10">
        <f t="shared" si="40"/>
        <v>0.4</v>
      </c>
      <c r="O78" s="10">
        <v>14</v>
      </c>
      <c r="P78" s="10">
        <v>19</v>
      </c>
      <c r="Q78" s="10">
        <v>39</v>
      </c>
      <c r="R78" s="10">
        <f t="shared" si="41"/>
        <v>140</v>
      </c>
      <c r="S78" s="10">
        <f t="shared" si="42"/>
        <v>190</v>
      </c>
      <c r="T78" s="10">
        <f t="shared" si="43"/>
        <v>390</v>
      </c>
      <c r="U78" s="10">
        <f t="shared" si="45"/>
        <v>10374</v>
      </c>
      <c r="V78" s="10">
        <v>8.3000000000000007</v>
      </c>
      <c r="W78" s="10">
        <f t="shared" si="46"/>
        <v>8.000771158665896E-4</v>
      </c>
      <c r="X78" s="10">
        <f t="shared" si="47"/>
        <v>0.14000000000000001</v>
      </c>
      <c r="Y78" s="10">
        <f t="shared" si="48"/>
        <v>0.19</v>
      </c>
      <c r="Z78" s="10">
        <f t="shared" si="49"/>
        <v>0.39</v>
      </c>
      <c r="AA78" s="10" t="s">
        <v>109</v>
      </c>
      <c r="AB78" s="10">
        <v>20</v>
      </c>
      <c r="AC78" s="14">
        <f t="shared" si="50"/>
        <v>12.499999999999998</v>
      </c>
      <c r="AD78" s="10">
        <f t="shared" si="51"/>
        <v>5.460000000000001E-2</v>
      </c>
      <c r="AE78" s="10">
        <f t="shared" si="52"/>
        <v>2.6600000000000002E-2</v>
      </c>
      <c r="AF78" s="21">
        <f t="shared" si="54"/>
        <v>0.6</v>
      </c>
      <c r="AG78" s="10">
        <f t="shared" si="55"/>
        <v>1.064E-2</v>
      </c>
      <c r="AH78" s="10">
        <f t="shared" si="56"/>
        <v>5.460000000000001E-2</v>
      </c>
      <c r="AI78" s="28">
        <f t="shared" si="44"/>
        <v>652.40000000000009</v>
      </c>
      <c r="AJ78" s="19">
        <f t="shared" si="59"/>
        <v>8.1550000000000008E-3</v>
      </c>
      <c r="AK78" s="20">
        <f t="shared" si="53"/>
        <v>1.1808875000000001</v>
      </c>
      <c r="AL78" s="20">
        <f t="shared" si="57"/>
        <v>1.3808875</v>
      </c>
      <c r="AM78" s="20">
        <f t="shared" si="58"/>
        <v>1.5808875000000002</v>
      </c>
      <c r="AN78" s="10">
        <v>17</v>
      </c>
      <c r="AO78" s="10" t="s">
        <v>135</v>
      </c>
      <c r="AP78" s="10">
        <v>3</v>
      </c>
    </row>
    <row r="79" spans="3:42" x14ac:dyDescent="0.25">
      <c r="C79" s="17" t="s">
        <v>83</v>
      </c>
      <c r="D79" s="10" t="s">
        <v>126</v>
      </c>
      <c r="E79" s="10" t="s">
        <v>13</v>
      </c>
      <c r="F79" s="10" t="s">
        <v>107</v>
      </c>
      <c r="G79" s="10" t="s">
        <v>128</v>
      </c>
      <c r="H79" s="10" t="s">
        <v>126</v>
      </c>
      <c r="I79" s="10">
        <v>15</v>
      </c>
      <c r="J79" s="10">
        <v>20</v>
      </c>
      <c r="K79" s="10">
        <v>40</v>
      </c>
      <c r="L79" s="10">
        <f t="shared" si="40"/>
        <v>0.15</v>
      </c>
      <c r="M79" s="10">
        <f t="shared" si="40"/>
        <v>0.2</v>
      </c>
      <c r="N79" s="10">
        <f t="shared" si="40"/>
        <v>0.4</v>
      </c>
      <c r="O79" s="10">
        <v>14.1</v>
      </c>
      <c r="P79" s="10">
        <v>19</v>
      </c>
      <c r="Q79" s="10">
        <v>39</v>
      </c>
      <c r="R79" s="10">
        <f t="shared" si="41"/>
        <v>141</v>
      </c>
      <c r="S79" s="10">
        <f t="shared" si="42"/>
        <v>190</v>
      </c>
      <c r="T79" s="10">
        <f t="shared" si="43"/>
        <v>390</v>
      </c>
      <c r="U79" s="10">
        <f t="shared" si="45"/>
        <v>10448.099999999999</v>
      </c>
      <c r="V79" s="10">
        <v>7.4</v>
      </c>
      <c r="W79" s="10">
        <f t="shared" si="46"/>
        <v>7.0826274633665467E-4</v>
      </c>
      <c r="X79" s="10">
        <f t="shared" si="47"/>
        <v>0.14099999999999999</v>
      </c>
      <c r="Y79" s="10">
        <f t="shared" si="48"/>
        <v>0.19</v>
      </c>
      <c r="Z79" s="10">
        <f t="shared" si="49"/>
        <v>0.39</v>
      </c>
      <c r="AA79" s="10" t="s">
        <v>109</v>
      </c>
      <c r="AB79" s="10">
        <v>20</v>
      </c>
      <c r="AC79" s="14">
        <f t="shared" si="50"/>
        <v>12.499999999999998</v>
      </c>
      <c r="AD79" s="10">
        <f t="shared" si="51"/>
        <v>5.4989999999999997E-2</v>
      </c>
      <c r="AE79" s="10">
        <f t="shared" si="52"/>
        <v>2.6789999999999998E-2</v>
      </c>
      <c r="AF79" s="21">
        <f t="shared" si="54"/>
        <v>0.55000000000000004</v>
      </c>
      <c r="AG79" s="10">
        <f t="shared" si="55"/>
        <v>2.6789999999999998E-2</v>
      </c>
      <c r="AH79" s="10">
        <f t="shared" si="56"/>
        <v>2.4745499999999997E-2</v>
      </c>
      <c r="AI79" s="28">
        <f t="shared" si="44"/>
        <v>515.35500000000002</v>
      </c>
      <c r="AJ79" s="19">
        <f t="shared" si="59"/>
        <v>6.4419374999999997E-3</v>
      </c>
      <c r="AK79" s="20">
        <f t="shared" si="53"/>
        <v>1.0362637499999998</v>
      </c>
      <c r="AL79" s="20">
        <f t="shared" si="57"/>
        <v>1.2362637499999998</v>
      </c>
      <c r="AM79" s="20">
        <f t="shared" si="58"/>
        <v>1.4362637499999997</v>
      </c>
      <c r="AN79" s="10">
        <v>17</v>
      </c>
      <c r="AO79" s="10" t="s">
        <v>135</v>
      </c>
      <c r="AP79" s="10">
        <v>14</v>
      </c>
    </row>
    <row r="80" spans="3:42" x14ac:dyDescent="0.25">
      <c r="C80" s="17" t="s">
        <v>83</v>
      </c>
      <c r="D80" s="10" t="s">
        <v>126</v>
      </c>
      <c r="E80" s="10" t="s">
        <v>14</v>
      </c>
      <c r="F80" s="10" t="s">
        <v>107</v>
      </c>
      <c r="G80" s="10" t="s">
        <v>191</v>
      </c>
      <c r="H80" s="10" t="s">
        <v>126</v>
      </c>
      <c r="I80" s="10">
        <v>15</v>
      </c>
      <c r="J80" s="10">
        <v>20</v>
      </c>
      <c r="K80" s="10">
        <v>40</v>
      </c>
      <c r="L80" s="10">
        <v>0.15</v>
      </c>
      <c r="M80" s="10">
        <v>0.2</v>
      </c>
      <c r="N80" s="10">
        <v>0.4</v>
      </c>
      <c r="O80" s="10">
        <v>14</v>
      </c>
      <c r="P80" s="10">
        <v>19</v>
      </c>
      <c r="Q80" s="10">
        <v>39</v>
      </c>
      <c r="R80" s="10">
        <v>140</v>
      </c>
      <c r="S80" s="10">
        <v>190</v>
      </c>
      <c r="T80" s="10">
        <v>390</v>
      </c>
      <c r="U80" s="10">
        <v>10374</v>
      </c>
      <c r="V80" s="10">
        <v>8.3000000000000007</v>
      </c>
      <c r="W80" s="10">
        <v>8.000771158665896E-4</v>
      </c>
      <c r="X80" s="10">
        <v>0.14000000000000001</v>
      </c>
      <c r="Y80" s="10">
        <v>0.19</v>
      </c>
      <c r="Z80" s="10">
        <v>0.39</v>
      </c>
      <c r="AA80" s="10" t="s">
        <v>109</v>
      </c>
      <c r="AB80" s="10">
        <v>20</v>
      </c>
      <c r="AC80" s="14">
        <v>12.499999999999998</v>
      </c>
      <c r="AD80" s="10">
        <v>5.460000000000001E-2</v>
      </c>
      <c r="AE80" s="10">
        <v>2.6600000000000002E-2</v>
      </c>
      <c r="AF80" s="21">
        <v>0.6</v>
      </c>
      <c r="AG80" s="10">
        <v>1.064E-2</v>
      </c>
      <c r="AH80" s="10">
        <v>5.460000000000001E-2</v>
      </c>
      <c r="AI80" s="28">
        <v>652.40000000000009</v>
      </c>
      <c r="AJ80" s="19">
        <v>8.1550000000000008E-3</v>
      </c>
      <c r="AK80" s="20">
        <v>1.1808875000000001</v>
      </c>
      <c r="AL80" s="20">
        <v>1.3808875</v>
      </c>
      <c r="AM80" s="20">
        <v>1.5808875000000002</v>
      </c>
      <c r="AN80" s="10">
        <v>15</v>
      </c>
      <c r="AO80" s="10" t="s">
        <v>135</v>
      </c>
      <c r="AP80" s="10">
        <v>3</v>
      </c>
    </row>
    <row r="81" spans="3:42" x14ac:dyDescent="0.25">
      <c r="C81" s="17" t="s">
        <v>83</v>
      </c>
      <c r="D81" s="10" t="s">
        <v>144</v>
      </c>
      <c r="E81" s="10" t="s">
        <v>14</v>
      </c>
      <c r="F81" s="10" t="s">
        <v>107</v>
      </c>
      <c r="G81" s="10" t="s">
        <v>145</v>
      </c>
      <c r="H81" s="10" t="s">
        <v>144</v>
      </c>
      <c r="I81" s="10">
        <v>20</v>
      </c>
      <c r="J81" s="10">
        <v>20</v>
      </c>
      <c r="K81" s="10">
        <v>40</v>
      </c>
      <c r="L81" s="10">
        <f t="shared" si="40"/>
        <v>0.2</v>
      </c>
      <c r="M81" s="10">
        <f t="shared" si="40"/>
        <v>0.2</v>
      </c>
      <c r="N81" s="10">
        <f t="shared" si="40"/>
        <v>0.4</v>
      </c>
      <c r="O81" s="10">
        <v>19</v>
      </c>
      <c r="P81" s="10">
        <v>19</v>
      </c>
      <c r="Q81" s="10">
        <v>39</v>
      </c>
      <c r="R81" s="10">
        <f t="shared" si="41"/>
        <v>190</v>
      </c>
      <c r="S81" s="10">
        <f t="shared" si="42"/>
        <v>190</v>
      </c>
      <c r="T81" s="10">
        <f t="shared" si="43"/>
        <v>390</v>
      </c>
      <c r="U81" s="10">
        <f t="shared" si="45"/>
        <v>14079</v>
      </c>
      <c r="V81" s="10">
        <v>10</v>
      </c>
      <c r="W81" s="10">
        <f t="shared" si="46"/>
        <v>7.1027771858796793E-4</v>
      </c>
      <c r="X81" s="10">
        <f t="shared" ref="X81:X112" si="92">+O81/100</f>
        <v>0.19</v>
      </c>
      <c r="Y81" s="10">
        <f t="shared" ref="Y81:Y112" si="93">+P81/100</f>
        <v>0.19</v>
      </c>
      <c r="Z81" s="10">
        <f t="shared" ref="Z81:Z112" si="94">+Q81/100</f>
        <v>0.39</v>
      </c>
      <c r="AA81" s="10" t="s">
        <v>109</v>
      </c>
      <c r="AB81" s="10">
        <v>20</v>
      </c>
      <c r="AC81" s="14">
        <f t="shared" ref="AC81:AC112" si="95">(1/(((Z81)+($D$2))*((Y81)+($D$2))))</f>
        <v>12.499999999999998</v>
      </c>
      <c r="AD81" s="10">
        <f t="shared" ref="AD81:AD112" si="96">+Z81*X81</f>
        <v>7.4099999999999999E-2</v>
      </c>
      <c r="AE81" s="10">
        <f t="shared" ref="AE81:AE112" si="97">+Y81*X81</f>
        <v>3.61E-2</v>
      </c>
      <c r="AF81" s="21">
        <f t="shared" ref="AF81:AF112" si="98">+IF(E81="PV",55%,60%)</f>
        <v>0.6</v>
      </c>
      <c r="AG81" s="10">
        <f t="shared" ref="AG81:AG112" si="99">+IF(E81="PV", (AE81),(AE81-AE81*AF81))</f>
        <v>1.4440000000000001E-2</v>
      </c>
      <c r="AH81" s="10">
        <f t="shared" ref="AH81:AH112" si="100">+IF(E81="PV", (AD81-AF81*AD81),(AD81))</f>
        <v>7.4099999999999999E-2</v>
      </c>
      <c r="AI81" s="28">
        <f t="shared" si="44"/>
        <v>885.40000000000009</v>
      </c>
      <c r="AJ81" s="19">
        <f t="shared" si="59"/>
        <v>1.1067499999999997E-2</v>
      </c>
      <c r="AK81" s="20">
        <f t="shared" ref="AK81:AK112" si="101">AC81*(V81*(9.81/1000))+AJ81*(AB81)</f>
        <v>1.4475999999999998</v>
      </c>
      <c r="AL81" s="20">
        <f t="shared" si="57"/>
        <v>1.6475999999999997</v>
      </c>
      <c r="AM81" s="20">
        <f t="shared" si="58"/>
        <v>1.8475999999999999</v>
      </c>
      <c r="AN81" s="10">
        <v>16</v>
      </c>
      <c r="AO81" s="10" t="s">
        <v>135</v>
      </c>
      <c r="AP81" s="10">
        <v>3.2</v>
      </c>
    </row>
    <row r="82" spans="3:42" x14ac:dyDescent="0.25">
      <c r="C82" s="17" t="s">
        <v>83</v>
      </c>
      <c r="D82" s="10" t="s">
        <v>124</v>
      </c>
      <c r="E82" s="10" t="s">
        <v>13</v>
      </c>
      <c r="F82" s="10" t="s">
        <v>131</v>
      </c>
      <c r="G82" s="10" t="s">
        <v>134</v>
      </c>
      <c r="H82" s="10" t="s">
        <v>124</v>
      </c>
      <c r="I82" s="10">
        <v>12</v>
      </c>
      <c r="J82" s="10">
        <v>20</v>
      </c>
      <c r="K82" s="10">
        <v>40</v>
      </c>
      <c r="L82" s="10">
        <f t="shared" si="40"/>
        <v>0.12</v>
      </c>
      <c r="M82" s="10">
        <f t="shared" si="40"/>
        <v>0.2</v>
      </c>
      <c r="N82" s="10">
        <f t="shared" si="40"/>
        <v>0.4</v>
      </c>
      <c r="O82" s="10">
        <v>12</v>
      </c>
      <c r="P82" s="10">
        <v>19</v>
      </c>
      <c r="Q82" s="10">
        <v>39</v>
      </c>
      <c r="R82" s="10">
        <f t="shared" si="41"/>
        <v>120</v>
      </c>
      <c r="S82" s="10">
        <f t="shared" si="42"/>
        <v>190</v>
      </c>
      <c r="T82" s="10">
        <f t="shared" si="43"/>
        <v>390</v>
      </c>
      <c r="U82" s="10">
        <f t="shared" si="45"/>
        <v>8892</v>
      </c>
      <c r="V82" s="10">
        <v>9</v>
      </c>
      <c r="W82" s="10">
        <f t="shared" si="46"/>
        <v>1.0121457489878543E-3</v>
      </c>
      <c r="X82" s="10">
        <f t="shared" si="92"/>
        <v>0.12</v>
      </c>
      <c r="Y82" s="10">
        <f t="shared" si="93"/>
        <v>0.19</v>
      </c>
      <c r="Z82" s="10">
        <f t="shared" si="94"/>
        <v>0.39</v>
      </c>
      <c r="AA82" s="10" t="s">
        <v>109</v>
      </c>
      <c r="AB82" s="10">
        <v>20</v>
      </c>
      <c r="AC82" s="14">
        <f t="shared" si="95"/>
        <v>12.499999999999998</v>
      </c>
      <c r="AD82" s="10">
        <f t="shared" si="96"/>
        <v>4.6800000000000001E-2</v>
      </c>
      <c r="AE82" s="10">
        <f t="shared" si="97"/>
        <v>2.2800000000000001E-2</v>
      </c>
      <c r="AF82" s="21">
        <f t="shared" si="98"/>
        <v>0.55000000000000004</v>
      </c>
      <c r="AG82" s="10">
        <f t="shared" si="99"/>
        <v>2.2800000000000001E-2</v>
      </c>
      <c r="AH82" s="10">
        <f t="shared" si="100"/>
        <v>2.1059999999999999E-2</v>
      </c>
      <c r="AI82" s="28">
        <f t="shared" si="44"/>
        <v>438.6</v>
      </c>
      <c r="AJ82" s="19">
        <f t="shared" si="59"/>
        <v>5.4824999999999995E-3</v>
      </c>
      <c r="AK82" s="20">
        <f t="shared" si="101"/>
        <v>1.2132749999999999</v>
      </c>
      <c r="AL82" s="20">
        <f t="shared" si="57"/>
        <v>1.4132749999999998</v>
      </c>
      <c r="AM82" s="20">
        <f t="shared" si="58"/>
        <v>1.6132749999999998</v>
      </c>
      <c r="AN82" s="10">
        <v>13</v>
      </c>
      <c r="AO82" s="10" t="s">
        <v>135</v>
      </c>
      <c r="AP82" s="10">
        <v>24</v>
      </c>
    </row>
    <row r="83" spans="3:42" x14ac:dyDescent="0.25">
      <c r="C83" s="17" t="s">
        <v>83</v>
      </c>
      <c r="D83" s="10" t="s">
        <v>146</v>
      </c>
      <c r="E83" s="10" t="s">
        <v>13</v>
      </c>
      <c r="F83" s="10" t="s">
        <v>131</v>
      </c>
      <c r="G83" s="10" t="s">
        <v>134</v>
      </c>
      <c r="H83" s="10" t="s">
        <v>146</v>
      </c>
      <c r="I83" s="10">
        <v>12</v>
      </c>
      <c r="J83" s="10">
        <v>24</v>
      </c>
      <c r="K83" s="10">
        <v>33</v>
      </c>
      <c r="L83" s="10">
        <f t="shared" si="40"/>
        <v>0.12</v>
      </c>
      <c r="M83" s="10">
        <f t="shared" si="40"/>
        <v>0.24</v>
      </c>
      <c r="N83" s="10">
        <f t="shared" si="40"/>
        <v>0.33</v>
      </c>
      <c r="O83" s="10">
        <v>11.8</v>
      </c>
      <c r="P83" s="10">
        <v>24.3</v>
      </c>
      <c r="Q83" s="10">
        <v>32.200000000000003</v>
      </c>
      <c r="R83" s="10">
        <f t="shared" si="41"/>
        <v>118</v>
      </c>
      <c r="S83" s="10">
        <f t="shared" si="42"/>
        <v>243</v>
      </c>
      <c r="T83" s="10">
        <f t="shared" si="43"/>
        <v>322</v>
      </c>
      <c r="U83" s="10">
        <f t="shared" si="45"/>
        <v>9233.0280000000002</v>
      </c>
      <c r="V83" s="10">
        <v>9</v>
      </c>
      <c r="W83" s="10">
        <f t="shared" si="46"/>
        <v>9.7476147586685535E-4</v>
      </c>
      <c r="X83" s="10">
        <f t="shared" si="92"/>
        <v>0.11800000000000001</v>
      </c>
      <c r="Y83" s="10">
        <f t="shared" si="93"/>
        <v>0.24299999999999999</v>
      </c>
      <c r="Z83" s="10">
        <f t="shared" si="94"/>
        <v>0.32200000000000001</v>
      </c>
      <c r="AA83" s="10" t="s">
        <v>109</v>
      </c>
      <c r="AB83" s="10">
        <v>20</v>
      </c>
      <c r="AC83" s="14">
        <f t="shared" si="95"/>
        <v>11.905328825182151</v>
      </c>
      <c r="AD83" s="10">
        <f t="shared" si="96"/>
        <v>3.7996000000000002E-2</v>
      </c>
      <c r="AE83" s="10">
        <f t="shared" si="97"/>
        <v>2.8674000000000002E-2</v>
      </c>
      <c r="AF83" s="21">
        <f t="shared" si="98"/>
        <v>0.55000000000000004</v>
      </c>
      <c r="AG83" s="10">
        <f t="shared" si="99"/>
        <v>2.8674000000000002E-2</v>
      </c>
      <c r="AH83" s="10">
        <f t="shared" si="100"/>
        <v>1.7098200000000001E-2</v>
      </c>
      <c r="AI83" s="28">
        <f t="shared" si="44"/>
        <v>457.72200000000004</v>
      </c>
      <c r="AJ83" s="19">
        <f t="shared" si="59"/>
        <v>5.4493309205200253E-3</v>
      </c>
      <c r="AK83" s="20">
        <f t="shared" si="101"/>
        <v>1.1601081003857328</v>
      </c>
      <c r="AL83" s="20">
        <f t="shared" si="57"/>
        <v>1.3601081003857327</v>
      </c>
      <c r="AM83" s="20">
        <f t="shared" si="58"/>
        <v>1.5601081003857327</v>
      </c>
      <c r="AN83" s="10">
        <v>13</v>
      </c>
      <c r="AO83" s="10" t="s">
        <v>135</v>
      </c>
      <c r="AP83" s="10">
        <v>24</v>
      </c>
    </row>
    <row r="84" spans="3:42" x14ac:dyDescent="0.25">
      <c r="C84" s="17" t="s">
        <v>83</v>
      </c>
      <c r="D84" s="10" t="s">
        <v>126</v>
      </c>
      <c r="E84" s="10" t="s">
        <v>13</v>
      </c>
      <c r="F84" s="10" t="s">
        <v>131</v>
      </c>
      <c r="G84" s="10" t="s">
        <v>134</v>
      </c>
      <c r="H84" s="10" t="s">
        <v>126</v>
      </c>
      <c r="I84" s="10">
        <v>15</v>
      </c>
      <c r="J84" s="10">
        <v>20</v>
      </c>
      <c r="K84" s="10">
        <v>40</v>
      </c>
      <c r="L84" s="10">
        <f t="shared" si="40"/>
        <v>0.15</v>
      </c>
      <c r="M84" s="10">
        <f t="shared" si="40"/>
        <v>0.2</v>
      </c>
      <c r="N84" s="10">
        <f t="shared" si="40"/>
        <v>0.4</v>
      </c>
      <c r="O84" s="10">
        <v>14</v>
      </c>
      <c r="P84" s="10">
        <v>19</v>
      </c>
      <c r="Q84" s="10">
        <v>39</v>
      </c>
      <c r="R84" s="10">
        <f t="shared" si="41"/>
        <v>140</v>
      </c>
      <c r="S84" s="10">
        <f t="shared" si="42"/>
        <v>190</v>
      </c>
      <c r="T84" s="10">
        <f t="shared" si="43"/>
        <v>390</v>
      </c>
      <c r="U84" s="10">
        <f t="shared" si="45"/>
        <v>10374</v>
      </c>
      <c r="V84" s="10">
        <v>10</v>
      </c>
      <c r="W84" s="10">
        <f t="shared" si="46"/>
        <v>9.6394833236938501E-4</v>
      </c>
      <c r="X84" s="10">
        <f t="shared" si="92"/>
        <v>0.14000000000000001</v>
      </c>
      <c r="Y84" s="10">
        <f t="shared" si="93"/>
        <v>0.19</v>
      </c>
      <c r="Z84" s="10">
        <f t="shared" si="94"/>
        <v>0.39</v>
      </c>
      <c r="AA84" s="10" t="s">
        <v>109</v>
      </c>
      <c r="AB84" s="10">
        <v>20</v>
      </c>
      <c r="AC84" s="14">
        <f t="shared" si="95"/>
        <v>12.499999999999998</v>
      </c>
      <c r="AD84" s="10">
        <f t="shared" si="96"/>
        <v>5.460000000000001E-2</v>
      </c>
      <c r="AE84" s="10">
        <f t="shared" si="97"/>
        <v>2.6600000000000002E-2</v>
      </c>
      <c r="AF84" s="21">
        <f t="shared" si="98"/>
        <v>0.55000000000000004</v>
      </c>
      <c r="AG84" s="10">
        <f t="shared" si="99"/>
        <v>2.6600000000000002E-2</v>
      </c>
      <c r="AH84" s="10">
        <f t="shared" si="100"/>
        <v>2.4570000000000002E-2</v>
      </c>
      <c r="AI84" s="28">
        <f t="shared" si="44"/>
        <v>511.70000000000005</v>
      </c>
      <c r="AJ84" s="19">
        <f t="shared" si="59"/>
        <v>6.3962499999999992E-3</v>
      </c>
      <c r="AK84" s="20">
        <f t="shared" si="101"/>
        <v>1.3541749999999999</v>
      </c>
      <c r="AL84" s="20">
        <f t="shared" si="57"/>
        <v>1.5541749999999999</v>
      </c>
      <c r="AM84" s="20">
        <f t="shared" si="58"/>
        <v>1.754175</v>
      </c>
      <c r="AN84" s="10">
        <v>13</v>
      </c>
      <c r="AO84" s="10" t="s">
        <v>135</v>
      </c>
      <c r="AP84" s="10">
        <v>24</v>
      </c>
    </row>
    <row r="85" spans="3:42" x14ac:dyDescent="0.25">
      <c r="C85" s="17" t="s">
        <v>83</v>
      </c>
      <c r="D85" s="10" t="s">
        <v>147</v>
      </c>
      <c r="E85" s="10" t="s">
        <v>13</v>
      </c>
      <c r="F85" s="10" t="s">
        <v>131</v>
      </c>
      <c r="G85" s="10" t="s">
        <v>108</v>
      </c>
      <c r="H85" s="10" t="s">
        <v>147</v>
      </c>
      <c r="I85" s="10">
        <v>12</v>
      </c>
      <c r="J85" s="10">
        <v>6</v>
      </c>
      <c r="K85" s="10">
        <v>25</v>
      </c>
      <c r="L85" s="10">
        <f t="shared" si="40"/>
        <v>0.12</v>
      </c>
      <c r="M85" s="10">
        <f t="shared" si="40"/>
        <v>0.06</v>
      </c>
      <c r="N85" s="10">
        <f t="shared" si="40"/>
        <v>0.25</v>
      </c>
      <c r="O85" s="10">
        <v>12</v>
      </c>
      <c r="P85" s="10">
        <v>6</v>
      </c>
      <c r="Q85" s="10">
        <v>24.6</v>
      </c>
      <c r="R85" s="10">
        <f t="shared" si="41"/>
        <v>120</v>
      </c>
      <c r="S85" s="10">
        <f t="shared" si="42"/>
        <v>60</v>
      </c>
      <c r="T85" s="10">
        <f t="shared" si="43"/>
        <v>246</v>
      </c>
      <c r="U85" s="10">
        <f t="shared" si="45"/>
        <v>1771.2</v>
      </c>
      <c r="V85" s="10">
        <v>1.7</v>
      </c>
      <c r="W85" s="10">
        <f t="shared" si="46"/>
        <v>9.5980126467931344E-4</v>
      </c>
      <c r="X85" s="10">
        <f t="shared" si="92"/>
        <v>0.12</v>
      </c>
      <c r="Y85" s="10">
        <f t="shared" si="93"/>
        <v>0.06</v>
      </c>
      <c r="Z85" s="10">
        <f t="shared" si="94"/>
        <v>0.24600000000000002</v>
      </c>
      <c r="AA85" s="10" t="s">
        <v>109</v>
      </c>
      <c r="AB85" s="10">
        <v>20</v>
      </c>
      <c r="AC85" s="14">
        <f t="shared" si="95"/>
        <v>55.803571428571431</v>
      </c>
      <c r="AD85" s="10">
        <f t="shared" si="96"/>
        <v>2.9520000000000001E-2</v>
      </c>
      <c r="AE85" s="10">
        <f t="shared" si="97"/>
        <v>7.1999999999999998E-3</v>
      </c>
      <c r="AF85" s="21">
        <f t="shared" si="98"/>
        <v>0.55000000000000004</v>
      </c>
      <c r="AG85" s="10">
        <f t="shared" si="99"/>
        <v>7.1999999999999998E-3</v>
      </c>
      <c r="AH85" s="10">
        <f t="shared" si="100"/>
        <v>1.3284000000000001E-2</v>
      </c>
      <c r="AI85" s="28">
        <f t="shared" si="44"/>
        <v>204.84000000000003</v>
      </c>
      <c r="AJ85" s="19">
        <f t="shared" si="59"/>
        <v>1.1430803571428573E-2</v>
      </c>
      <c r="AK85" s="20">
        <f t="shared" si="101"/>
        <v>1.1592522321428573</v>
      </c>
      <c r="AL85" s="20">
        <f t="shared" si="57"/>
        <v>1.3592522321428573</v>
      </c>
      <c r="AM85" s="20">
        <f t="shared" si="58"/>
        <v>1.5592522321428572</v>
      </c>
      <c r="AN85" s="10">
        <v>12</v>
      </c>
      <c r="AO85" s="10" t="s">
        <v>135</v>
      </c>
      <c r="AP85" s="10">
        <v>18</v>
      </c>
    </row>
    <row r="86" spans="3:42" x14ac:dyDescent="0.25">
      <c r="C86" s="17" t="s">
        <v>83</v>
      </c>
      <c r="D86" s="10" t="s">
        <v>148</v>
      </c>
      <c r="E86" s="10" t="s">
        <v>13</v>
      </c>
      <c r="F86" s="10" t="s">
        <v>131</v>
      </c>
      <c r="G86" s="10" t="s">
        <v>108</v>
      </c>
      <c r="H86" s="10" t="s">
        <v>148</v>
      </c>
      <c r="I86" s="10">
        <v>15</v>
      </c>
      <c r="J86" s="10">
        <v>6</v>
      </c>
      <c r="K86" s="10">
        <v>25</v>
      </c>
      <c r="L86" s="10">
        <f t="shared" si="40"/>
        <v>0.15</v>
      </c>
      <c r="M86" s="10">
        <f t="shared" si="40"/>
        <v>0.06</v>
      </c>
      <c r="N86" s="10">
        <f t="shared" si="40"/>
        <v>0.25</v>
      </c>
      <c r="O86" s="10">
        <v>14.1</v>
      </c>
      <c r="P86" s="10">
        <v>6</v>
      </c>
      <c r="Q86" s="10">
        <v>24.7</v>
      </c>
      <c r="R86" s="10">
        <f t="shared" si="41"/>
        <v>141</v>
      </c>
      <c r="S86" s="10">
        <f t="shared" si="42"/>
        <v>60</v>
      </c>
      <c r="T86" s="10">
        <f t="shared" si="43"/>
        <v>247</v>
      </c>
      <c r="U86" s="10">
        <f t="shared" si="45"/>
        <v>2089.62</v>
      </c>
      <c r="V86" s="10">
        <v>1.8</v>
      </c>
      <c r="W86" s="10">
        <f t="shared" si="46"/>
        <v>8.6140063743647178E-4</v>
      </c>
      <c r="X86" s="10">
        <f t="shared" si="92"/>
        <v>0.14099999999999999</v>
      </c>
      <c r="Y86" s="10">
        <f t="shared" si="93"/>
        <v>0.06</v>
      </c>
      <c r="Z86" s="10">
        <f t="shared" si="94"/>
        <v>0.247</v>
      </c>
      <c r="AA86" s="10" t="s">
        <v>109</v>
      </c>
      <c r="AB86" s="10">
        <v>20</v>
      </c>
      <c r="AC86" s="14">
        <f t="shared" si="95"/>
        <v>55.586436909394109</v>
      </c>
      <c r="AD86" s="10">
        <f t="shared" si="96"/>
        <v>3.4826999999999997E-2</v>
      </c>
      <c r="AE86" s="10">
        <f t="shared" si="97"/>
        <v>8.4599999999999988E-3</v>
      </c>
      <c r="AF86" s="21">
        <f t="shared" si="98"/>
        <v>0.55000000000000004</v>
      </c>
      <c r="AG86" s="10">
        <f t="shared" si="99"/>
        <v>8.4599999999999988E-3</v>
      </c>
      <c r="AH86" s="10">
        <f t="shared" si="100"/>
        <v>1.5672149999999996E-2</v>
      </c>
      <c r="AI86" s="28">
        <f t="shared" si="44"/>
        <v>241.32149999999996</v>
      </c>
      <c r="AJ86" s="19">
        <f t="shared" si="59"/>
        <v>1.3414202334630348E-2</v>
      </c>
      <c r="AK86" s="20">
        <f t="shared" si="101"/>
        <v>1.2498293496386883</v>
      </c>
      <c r="AL86" s="20">
        <f t="shared" si="57"/>
        <v>1.4498293496386883</v>
      </c>
      <c r="AM86" s="20">
        <f t="shared" si="58"/>
        <v>1.6498293496386882</v>
      </c>
      <c r="AN86" s="10">
        <v>13</v>
      </c>
      <c r="AO86" s="10" t="s">
        <v>135</v>
      </c>
      <c r="AP86" s="10">
        <v>24</v>
      </c>
    </row>
    <row r="87" spans="3:42" x14ac:dyDescent="0.25">
      <c r="C87" s="17" t="s">
        <v>83</v>
      </c>
      <c r="D87" s="10" t="s">
        <v>149</v>
      </c>
      <c r="E87" s="10" t="s">
        <v>13</v>
      </c>
      <c r="F87" s="10" t="s">
        <v>131</v>
      </c>
      <c r="G87" s="10" t="s">
        <v>133</v>
      </c>
      <c r="H87" s="10" t="s">
        <v>149</v>
      </c>
      <c r="I87" s="10">
        <v>12</v>
      </c>
      <c r="J87" s="10">
        <v>6</v>
      </c>
      <c r="K87" s="10">
        <v>40</v>
      </c>
      <c r="L87" s="10">
        <f t="shared" si="40"/>
        <v>0.12</v>
      </c>
      <c r="M87" s="10">
        <f t="shared" si="40"/>
        <v>0.06</v>
      </c>
      <c r="N87" s="10">
        <f t="shared" si="40"/>
        <v>0.4</v>
      </c>
      <c r="O87" s="10">
        <v>11.8</v>
      </c>
      <c r="P87" s="10">
        <v>6</v>
      </c>
      <c r="Q87" s="10">
        <v>39.5</v>
      </c>
      <c r="R87" s="10">
        <f t="shared" si="41"/>
        <v>118</v>
      </c>
      <c r="S87" s="10">
        <f t="shared" si="42"/>
        <v>60</v>
      </c>
      <c r="T87" s="10">
        <f t="shared" si="43"/>
        <v>395</v>
      </c>
      <c r="U87" s="10">
        <f t="shared" si="45"/>
        <v>2796.6000000000004</v>
      </c>
      <c r="V87" s="10">
        <v>3</v>
      </c>
      <c r="W87" s="10">
        <f t="shared" si="46"/>
        <v>1.0727311735679037E-3</v>
      </c>
      <c r="X87" s="10">
        <f t="shared" si="92"/>
        <v>0.11800000000000001</v>
      </c>
      <c r="Y87" s="10">
        <f t="shared" si="93"/>
        <v>0.06</v>
      </c>
      <c r="Z87" s="10">
        <f t="shared" si="94"/>
        <v>0.39500000000000002</v>
      </c>
      <c r="AA87" s="10" t="s">
        <v>109</v>
      </c>
      <c r="AB87" s="10">
        <v>20</v>
      </c>
      <c r="AC87" s="14">
        <f t="shared" si="95"/>
        <v>35.273368606701936</v>
      </c>
      <c r="AD87" s="10">
        <f t="shared" si="96"/>
        <v>4.6610000000000006E-2</v>
      </c>
      <c r="AE87" s="10">
        <f t="shared" si="97"/>
        <v>7.0800000000000004E-3</v>
      </c>
      <c r="AF87" s="21">
        <f t="shared" si="98"/>
        <v>0.55000000000000004</v>
      </c>
      <c r="AG87" s="10">
        <f t="shared" si="99"/>
        <v>7.0800000000000004E-3</v>
      </c>
      <c r="AH87" s="10">
        <f t="shared" si="100"/>
        <v>2.09745E-2</v>
      </c>
      <c r="AI87" s="28">
        <f t="shared" si="44"/>
        <v>280.54500000000002</v>
      </c>
      <c r="AJ87" s="19">
        <f t="shared" si="59"/>
        <v>9.8957671957671939E-3</v>
      </c>
      <c r="AK87" s="20">
        <f t="shared" si="101"/>
        <v>1.236010582010582</v>
      </c>
      <c r="AL87" s="20">
        <f t="shared" si="57"/>
        <v>1.436010582010582</v>
      </c>
      <c r="AM87" s="20">
        <f t="shared" si="58"/>
        <v>1.6360105820105821</v>
      </c>
      <c r="AN87" s="10">
        <v>13</v>
      </c>
      <c r="AO87" s="10" t="s">
        <v>135</v>
      </c>
      <c r="AP87" s="10">
        <v>18</v>
      </c>
    </row>
    <row r="88" spans="3:42" x14ac:dyDescent="0.25">
      <c r="C88" s="17" t="s">
        <v>83</v>
      </c>
      <c r="D88" s="10" t="s">
        <v>110</v>
      </c>
      <c r="E88" s="10" t="s">
        <v>13</v>
      </c>
      <c r="F88" s="10" t="s">
        <v>131</v>
      </c>
      <c r="G88" s="10" t="s">
        <v>111</v>
      </c>
      <c r="H88" s="10" t="s">
        <v>110</v>
      </c>
      <c r="I88" s="10">
        <v>15</v>
      </c>
      <c r="J88" s="10">
        <v>6</v>
      </c>
      <c r="K88" s="10">
        <v>30</v>
      </c>
      <c r="L88" s="10">
        <f t="shared" si="40"/>
        <v>0.15</v>
      </c>
      <c r="M88" s="10">
        <f t="shared" si="40"/>
        <v>0.06</v>
      </c>
      <c r="N88" s="10">
        <f t="shared" si="40"/>
        <v>0.3</v>
      </c>
      <c r="O88" s="10">
        <v>14.2</v>
      </c>
      <c r="P88" s="10">
        <v>6</v>
      </c>
      <c r="Q88" s="10">
        <v>29.4</v>
      </c>
      <c r="R88" s="10">
        <f t="shared" si="41"/>
        <v>142</v>
      </c>
      <c r="S88" s="10">
        <f t="shared" si="42"/>
        <v>60</v>
      </c>
      <c r="T88" s="10">
        <f t="shared" si="43"/>
        <v>294</v>
      </c>
      <c r="U88" s="10">
        <f t="shared" si="45"/>
        <v>2504.8799999999997</v>
      </c>
      <c r="V88" s="10">
        <v>2.5</v>
      </c>
      <c r="W88" s="10">
        <f t="shared" si="46"/>
        <v>9.9805180288077685E-4</v>
      </c>
      <c r="X88" s="10">
        <f t="shared" si="92"/>
        <v>0.14199999999999999</v>
      </c>
      <c r="Y88" s="10">
        <f t="shared" si="93"/>
        <v>0.06</v>
      </c>
      <c r="Z88" s="10">
        <f t="shared" si="94"/>
        <v>0.29399999999999998</v>
      </c>
      <c r="AA88" s="10" t="s">
        <v>109</v>
      </c>
      <c r="AB88" s="10">
        <v>20</v>
      </c>
      <c r="AC88" s="14">
        <f t="shared" si="95"/>
        <v>46.992481203007529</v>
      </c>
      <c r="AD88" s="10">
        <f t="shared" si="96"/>
        <v>4.1747999999999993E-2</v>
      </c>
      <c r="AE88" s="10">
        <f t="shared" si="97"/>
        <v>8.5199999999999981E-3</v>
      </c>
      <c r="AF88" s="21">
        <f t="shared" si="98"/>
        <v>0.55000000000000004</v>
      </c>
      <c r="AG88" s="10">
        <f t="shared" si="99"/>
        <v>8.5199999999999981E-3</v>
      </c>
      <c r="AH88" s="10">
        <f t="shared" si="100"/>
        <v>1.8786599999999994E-2</v>
      </c>
      <c r="AI88" s="28">
        <f t="shared" si="44"/>
        <v>273.06599999999992</v>
      </c>
      <c r="AJ88" s="19">
        <f t="shared" si="59"/>
        <v>1.283204887218045E-2</v>
      </c>
      <c r="AK88" s="20">
        <f t="shared" si="101"/>
        <v>1.4091315789473686</v>
      </c>
      <c r="AL88" s="20">
        <f t="shared" si="57"/>
        <v>1.6091315789473686</v>
      </c>
      <c r="AM88" s="20">
        <f t="shared" si="58"/>
        <v>1.8091315789473685</v>
      </c>
      <c r="AN88" s="10">
        <v>13</v>
      </c>
      <c r="AO88" s="10" t="s">
        <v>135</v>
      </c>
      <c r="AP88" s="10">
        <v>24</v>
      </c>
    </row>
    <row r="89" spans="3:42" x14ac:dyDescent="0.25">
      <c r="C89" s="17" t="s">
        <v>83</v>
      </c>
      <c r="D89" s="10" t="s">
        <v>132</v>
      </c>
      <c r="E89" s="10" t="s">
        <v>13</v>
      </c>
      <c r="F89" s="10" t="s">
        <v>131</v>
      </c>
      <c r="G89" s="10" t="s">
        <v>133</v>
      </c>
      <c r="H89" s="10" t="s">
        <v>132</v>
      </c>
      <c r="I89" s="10">
        <v>15</v>
      </c>
      <c r="J89" s="10">
        <v>6</v>
      </c>
      <c r="K89" s="10">
        <v>40</v>
      </c>
      <c r="L89" s="10">
        <f t="shared" si="40"/>
        <v>0.15</v>
      </c>
      <c r="M89" s="10">
        <f t="shared" si="40"/>
        <v>0.06</v>
      </c>
      <c r="N89" s="10">
        <f t="shared" si="40"/>
        <v>0.4</v>
      </c>
      <c r="O89" s="10">
        <v>14</v>
      </c>
      <c r="P89" s="10">
        <v>6</v>
      </c>
      <c r="Q89" s="10">
        <v>39.5</v>
      </c>
      <c r="R89" s="10">
        <f t="shared" si="41"/>
        <v>140</v>
      </c>
      <c r="S89" s="10">
        <f t="shared" si="42"/>
        <v>60</v>
      </c>
      <c r="T89" s="10">
        <f t="shared" si="43"/>
        <v>395</v>
      </c>
      <c r="U89" s="10">
        <f t="shared" si="45"/>
        <v>3318</v>
      </c>
      <c r="V89" s="10">
        <v>3.5</v>
      </c>
      <c r="W89" s="10">
        <f t="shared" si="46"/>
        <v>1.0548523206751054E-3</v>
      </c>
      <c r="X89" s="10">
        <f t="shared" si="92"/>
        <v>0.14000000000000001</v>
      </c>
      <c r="Y89" s="10">
        <f t="shared" si="93"/>
        <v>0.06</v>
      </c>
      <c r="Z89" s="10">
        <f t="shared" si="94"/>
        <v>0.39500000000000002</v>
      </c>
      <c r="AA89" s="10" t="s">
        <v>109</v>
      </c>
      <c r="AB89" s="10">
        <v>20</v>
      </c>
      <c r="AC89" s="14">
        <f t="shared" si="95"/>
        <v>35.273368606701936</v>
      </c>
      <c r="AD89" s="10">
        <f t="shared" si="96"/>
        <v>5.5300000000000009E-2</v>
      </c>
      <c r="AE89" s="10">
        <f t="shared" si="97"/>
        <v>8.4000000000000012E-3</v>
      </c>
      <c r="AF89" s="21">
        <f t="shared" si="98"/>
        <v>0.55000000000000004</v>
      </c>
      <c r="AG89" s="10">
        <f t="shared" si="99"/>
        <v>8.4000000000000012E-3</v>
      </c>
      <c r="AH89" s="10">
        <f t="shared" si="100"/>
        <v>2.4885000000000001E-2</v>
      </c>
      <c r="AI89" s="28">
        <f t="shared" si="44"/>
        <v>332.84999999999997</v>
      </c>
      <c r="AJ89" s="19">
        <f t="shared" si="59"/>
        <v>1.1740740740740739E-2</v>
      </c>
      <c r="AK89" s="20">
        <f t="shared" si="101"/>
        <v>1.4459259259259261</v>
      </c>
      <c r="AL89" s="20">
        <f t="shared" si="57"/>
        <v>1.645925925925926</v>
      </c>
      <c r="AM89" s="20">
        <f t="shared" si="58"/>
        <v>1.845925925925926</v>
      </c>
      <c r="AN89" s="10">
        <v>13</v>
      </c>
      <c r="AO89" s="10" t="s">
        <v>135</v>
      </c>
      <c r="AP89" s="10">
        <v>18</v>
      </c>
    </row>
    <row r="90" spans="3:42" x14ac:dyDescent="0.25">
      <c r="C90" s="17" t="s">
        <v>83</v>
      </c>
      <c r="D90" s="10" t="s">
        <v>129</v>
      </c>
      <c r="E90" s="10" t="s">
        <v>14</v>
      </c>
      <c r="F90" s="10" t="s">
        <v>107</v>
      </c>
      <c r="G90" s="10" t="s">
        <v>117</v>
      </c>
      <c r="H90" s="10" t="s">
        <v>129</v>
      </c>
      <c r="I90" s="10">
        <v>12</v>
      </c>
      <c r="J90" s="10">
        <v>10</v>
      </c>
      <c r="K90" s="10">
        <v>30</v>
      </c>
      <c r="L90" s="10">
        <f t="shared" si="40"/>
        <v>0.12</v>
      </c>
      <c r="M90" s="10">
        <f t="shared" si="40"/>
        <v>0.1</v>
      </c>
      <c r="N90" s="10">
        <f t="shared" si="40"/>
        <v>0.3</v>
      </c>
      <c r="O90" s="10">
        <v>12.2</v>
      </c>
      <c r="P90" s="10">
        <v>9.6</v>
      </c>
      <c r="Q90" s="10">
        <v>29.4</v>
      </c>
      <c r="R90" s="10">
        <f t="shared" si="41"/>
        <v>122</v>
      </c>
      <c r="S90" s="10">
        <f t="shared" si="42"/>
        <v>96</v>
      </c>
      <c r="T90" s="10">
        <f t="shared" si="43"/>
        <v>294</v>
      </c>
      <c r="U90" s="10">
        <f t="shared" si="45"/>
        <v>3443.3279999999995</v>
      </c>
      <c r="V90" s="10">
        <v>3.5</v>
      </c>
      <c r="W90" s="10">
        <f t="shared" si="46"/>
        <v>1.0164584959666929E-3</v>
      </c>
      <c r="X90" s="10">
        <f t="shared" si="92"/>
        <v>0.122</v>
      </c>
      <c r="Y90" s="10">
        <f t="shared" si="93"/>
        <v>9.6000000000000002E-2</v>
      </c>
      <c r="Z90" s="10">
        <f t="shared" si="94"/>
        <v>0.29399999999999998</v>
      </c>
      <c r="AA90" s="10" t="s">
        <v>109</v>
      </c>
      <c r="AB90" s="10">
        <v>20</v>
      </c>
      <c r="AC90" s="14">
        <f t="shared" si="95"/>
        <v>31.032770605759687</v>
      </c>
      <c r="AD90" s="10">
        <f t="shared" si="96"/>
        <v>3.5867999999999997E-2</v>
      </c>
      <c r="AE90" s="10">
        <f t="shared" si="97"/>
        <v>1.1712E-2</v>
      </c>
      <c r="AF90" s="21">
        <f t="shared" si="98"/>
        <v>0.6</v>
      </c>
      <c r="AG90" s="10">
        <f t="shared" si="99"/>
        <v>4.6848000000000002E-3</v>
      </c>
      <c r="AH90" s="10">
        <f t="shared" si="100"/>
        <v>3.5867999999999997E-2</v>
      </c>
      <c r="AI90" s="28">
        <f t="shared" si="44"/>
        <v>405.52800000000002</v>
      </c>
      <c r="AJ90" s="19">
        <f t="shared" si="59"/>
        <v>1.2584657398212514E-2</v>
      </c>
      <c r="AK90" s="20">
        <f t="shared" si="101"/>
        <v>1.3172033267130094</v>
      </c>
      <c r="AL90" s="20">
        <f t="shared" si="57"/>
        <v>1.5172033267130094</v>
      </c>
      <c r="AM90" s="20">
        <f t="shared" si="58"/>
        <v>1.7172033267130096</v>
      </c>
      <c r="AN90" s="10">
        <v>13</v>
      </c>
      <c r="AO90" s="10" t="s">
        <v>135</v>
      </c>
      <c r="AP90" s="10">
        <v>3</v>
      </c>
    </row>
    <row r="91" spans="3:42" x14ac:dyDescent="0.25">
      <c r="C91" s="17" t="s">
        <v>83</v>
      </c>
      <c r="D91" s="10" t="s">
        <v>129</v>
      </c>
      <c r="E91" s="10" t="s">
        <v>13</v>
      </c>
      <c r="F91" s="10" t="s">
        <v>131</v>
      </c>
      <c r="G91" s="10" t="s">
        <v>117</v>
      </c>
      <c r="H91" s="10" t="s">
        <v>129</v>
      </c>
      <c r="I91" s="10">
        <v>12</v>
      </c>
      <c r="J91" s="10">
        <v>10</v>
      </c>
      <c r="K91" s="10">
        <v>30</v>
      </c>
      <c r="L91" s="10">
        <f t="shared" si="40"/>
        <v>0.12</v>
      </c>
      <c r="M91" s="10">
        <f t="shared" si="40"/>
        <v>0.1</v>
      </c>
      <c r="N91" s="10">
        <f t="shared" si="40"/>
        <v>0.3</v>
      </c>
      <c r="O91" s="10">
        <v>11.8</v>
      </c>
      <c r="P91" s="10">
        <v>9.6</v>
      </c>
      <c r="Q91" s="10">
        <v>29.4</v>
      </c>
      <c r="R91" s="10">
        <f t="shared" si="41"/>
        <v>118</v>
      </c>
      <c r="S91" s="10">
        <f t="shared" si="42"/>
        <v>96</v>
      </c>
      <c r="T91" s="10">
        <f t="shared" si="43"/>
        <v>294</v>
      </c>
      <c r="U91" s="10">
        <f t="shared" si="45"/>
        <v>3330.4319999999998</v>
      </c>
      <c r="V91" s="10">
        <v>3.5</v>
      </c>
      <c r="W91" s="10">
        <f t="shared" si="46"/>
        <v>1.0509147161689536E-3</v>
      </c>
      <c r="X91" s="10">
        <f t="shared" si="92"/>
        <v>0.11800000000000001</v>
      </c>
      <c r="Y91" s="10">
        <f t="shared" si="93"/>
        <v>9.6000000000000002E-2</v>
      </c>
      <c r="Z91" s="10">
        <f t="shared" si="94"/>
        <v>0.29399999999999998</v>
      </c>
      <c r="AA91" s="10" t="s">
        <v>109</v>
      </c>
      <c r="AB91" s="10">
        <v>20</v>
      </c>
      <c r="AC91" s="14">
        <f t="shared" si="95"/>
        <v>31.032770605759687</v>
      </c>
      <c r="AD91" s="10">
        <f t="shared" si="96"/>
        <v>3.4692000000000001E-2</v>
      </c>
      <c r="AE91" s="10">
        <f t="shared" si="97"/>
        <v>1.1328000000000001E-2</v>
      </c>
      <c r="AF91" s="21">
        <f t="shared" si="98"/>
        <v>0.55000000000000004</v>
      </c>
      <c r="AG91" s="10">
        <f t="shared" si="99"/>
        <v>1.1328000000000001E-2</v>
      </c>
      <c r="AH91" s="10">
        <f t="shared" si="100"/>
        <v>1.5611399999999998E-2</v>
      </c>
      <c r="AI91" s="28">
        <f t="shared" si="44"/>
        <v>269.39400000000001</v>
      </c>
      <c r="AJ91" s="19">
        <f t="shared" si="59"/>
        <v>8.3600422045680238E-3</v>
      </c>
      <c r="AK91" s="20">
        <f t="shared" si="101"/>
        <v>1.2327110228401197</v>
      </c>
      <c r="AL91" s="20">
        <f t="shared" si="57"/>
        <v>1.4327110228401196</v>
      </c>
      <c r="AM91" s="20">
        <f t="shared" si="58"/>
        <v>1.6327110228401196</v>
      </c>
      <c r="AN91" s="10">
        <v>13</v>
      </c>
      <c r="AO91" s="10" t="s">
        <v>135</v>
      </c>
      <c r="AP91" s="10">
        <v>24</v>
      </c>
    </row>
    <row r="92" spans="3:42" x14ac:dyDescent="0.25">
      <c r="C92" s="17" t="s">
        <v>83</v>
      </c>
      <c r="D92" s="10" t="s">
        <v>115</v>
      </c>
      <c r="E92" s="10" t="s">
        <v>14</v>
      </c>
      <c r="F92" s="10" t="s">
        <v>107</v>
      </c>
      <c r="G92" s="10" t="s">
        <v>117</v>
      </c>
      <c r="H92" s="10" t="s">
        <v>115</v>
      </c>
      <c r="I92" s="10">
        <v>15</v>
      </c>
      <c r="J92" s="10">
        <v>10</v>
      </c>
      <c r="K92" s="10">
        <v>30</v>
      </c>
      <c r="L92" s="10">
        <f t="shared" si="40"/>
        <v>0.15</v>
      </c>
      <c r="M92" s="10">
        <f t="shared" si="40"/>
        <v>0.1</v>
      </c>
      <c r="N92" s="10">
        <f t="shared" si="40"/>
        <v>0.3</v>
      </c>
      <c r="O92" s="10">
        <v>14</v>
      </c>
      <c r="P92" s="10">
        <v>9.5</v>
      </c>
      <c r="Q92" s="10">
        <v>29</v>
      </c>
      <c r="R92" s="10">
        <f t="shared" si="41"/>
        <v>140</v>
      </c>
      <c r="S92" s="10">
        <f t="shared" si="42"/>
        <v>95</v>
      </c>
      <c r="T92" s="10">
        <f t="shared" si="43"/>
        <v>290</v>
      </c>
      <c r="U92" s="10">
        <f t="shared" si="45"/>
        <v>3857</v>
      </c>
      <c r="V92" s="10">
        <v>3.5</v>
      </c>
      <c r="W92" s="10">
        <f t="shared" si="46"/>
        <v>9.0744101633393826E-4</v>
      </c>
      <c r="X92" s="10">
        <f t="shared" si="92"/>
        <v>0.14000000000000001</v>
      </c>
      <c r="Y92" s="10">
        <f t="shared" si="93"/>
        <v>9.5000000000000001E-2</v>
      </c>
      <c r="Z92" s="10">
        <f t="shared" si="94"/>
        <v>0.28999999999999998</v>
      </c>
      <c r="AA92" s="10" t="s">
        <v>109</v>
      </c>
      <c r="AB92" s="10">
        <v>20</v>
      </c>
      <c r="AC92" s="14">
        <f t="shared" si="95"/>
        <v>31.746031746031747</v>
      </c>
      <c r="AD92" s="10">
        <f t="shared" si="96"/>
        <v>4.0600000000000004E-2</v>
      </c>
      <c r="AE92" s="10">
        <f t="shared" si="97"/>
        <v>1.3300000000000001E-2</v>
      </c>
      <c r="AF92" s="21">
        <f t="shared" si="98"/>
        <v>0.6</v>
      </c>
      <c r="AG92" s="10">
        <f t="shared" si="99"/>
        <v>5.3200000000000001E-3</v>
      </c>
      <c r="AH92" s="10">
        <f t="shared" si="100"/>
        <v>4.0600000000000004E-2</v>
      </c>
      <c r="AI92" s="28">
        <f t="shared" si="44"/>
        <v>459.20000000000005</v>
      </c>
      <c r="AJ92" s="19">
        <f t="shared" si="59"/>
        <v>1.457777777777778E-2</v>
      </c>
      <c r="AK92" s="20">
        <f t="shared" si="101"/>
        <v>1.3815555555555556</v>
      </c>
      <c r="AL92" s="20">
        <f t="shared" si="57"/>
        <v>1.5815555555555556</v>
      </c>
      <c r="AM92" s="20">
        <f t="shared" si="58"/>
        <v>1.7815555555555558</v>
      </c>
      <c r="AN92" s="10">
        <v>13</v>
      </c>
      <c r="AO92" s="10" t="s">
        <v>135</v>
      </c>
      <c r="AP92" s="10">
        <v>3</v>
      </c>
    </row>
    <row r="93" spans="3:42" x14ac:dyDescent="0.25">
      <c r="C93" s="17" t="s">
        <v>83</v>
      </c>
      <c r="D93" s="10" t="s">
        <v>115</v>
      </c>
      <c r="E93" s="10" t="s">
        <v>13</v>
      </c>
      <c r="F93" s="10" t="s">
        <v>131</v>
      </c>
      <c r="G93" s="10" t="s">
        <v>117</v>
      </c>
      <c r="H93" s="10" t="s">
        <v>115</v>
      </c>
      <c r="I93" s="10">
        <v>15</v>
      </c>
      <c r="J93" s="10">
        <v>10</v>
      </c>
      <c r="K93" s="10">
        <v>30</v>
      </c>
      <c r="L93" s="10">
        <f t="shared" si="40"/>
        <v>0.15</v>
      </c>
      <c r="M93" s="10">
        <f t="shared" si="40"/>
        <v>0.1</v>
      </c>
      <c r="N93" s="10">
        <f t="shared" si="40"/>
        <v>0.3</v>
      </c>
      <c r="O93" s="10">
        <v>14.1</v>
      </c>
      <c r="P93" s="10">
        <v>9.5</v>
      </c>
      <c r="Q93" s="10">
        <v>29</v>
      </c>
      <c r="R93" s="10">
        <f t="shared" si="41"/>
        <v>141</v>
      </c>
      <c r="S93" s="10">
        <f t="shared" si="42"/>
        <v>95</v>
      </c>
      <c r="T93" s="10">
        <f t="shared" si="43"/>
        <v>290</v>
      </c>
      <c r="U93" s="10">
        <f t="shared" si="45"/>
        <v>3884.5499999999997</v>
      </c>
      <c r="V93" s="10">
        <v>4</v>
      </c>
      <c r="W93" s="10">
        <f t="shared" si="46"/>
        <v>1.0297203022229088E-3</v>
      </c>
      <c r="X93" s="10">
        <f t="shared" si="92"/>
        <v>0.14099999999999999</v>
      </c>
      <c r="Y93" s="10">
        <f t="shared" si="93"/>
        <v>9.5000000000000001E-2</v>
      </c>
      <c r="Z93" s="10">
        <f t="shared" si="94"/>
        <v>0.28999999999999998</v>
      </c>
      <c r="AA93" s="10" t="s">
        <v>109</v>
      </c>
      <c r="AB93" s="10">
        <v>20</v>
      </c>
      <c r="AC93" s="14">
        <f t="shared" si="95"/>
        <v>31.746031746031747</v>
      </c>
      <c r="AD93" s="10">
        <f t="shared" si="96"/>
        <v>4.0889999999999996E-2</v>
      </c>
      <c r="AE93" s="10">
        <f t="shared" si="97"/>
        <v>1.3394999999999999E-2</v>
      </c>
      <c r="AF93" s="21">
        <f t="shared" si="98"/>
        <v>0.55000000000000004</v>
      </c>
      <c r="AG93" s="10">
        <f t="shared" si="99"/>
        <v>1.3394999999999999E-2</v>
      </c>
      <c r="AH93" s="10">
        <f t="shared" si="100"/>
        <v>1.8400499999999997E-2</v>
      </c>
      <c r="AI93" s="28">
        <f t="shared" si="44"/>
        <v>317.95499999999998</v>
      </c>
      <c r="AJ93" s="19">
        <f t="shared" si="59"/>
        <v>1.0093809523809522E-2</v>
      </c>
      <c r="AK93" s="20">
        <f t="shared" si="101"/>
        <v>1.4475904761904763</v>
      </c>
      <c r="AL93" s="20">
        <f t="shared" si="57"/>
        <v>1.6475904761904763</v>
      </c>
      <c r="AM93" s="20">
        <f t="shared" si="58"/>
        <v>1.8475904761904762</v>
      </c>
      <c r="AN93" s="10">
        <v>13</v>
      </c>
      <c r="AO93" s="10" t="s">
        <v>135</v>
      </c>
      <c r="AP93" s="10">
        <v>24</v>
      </c>
    </row>
    <row r="94" spans="3:42" x14ac:dyDescent="0.25">
      <c r="C94" s="17" t="s">
        <v>83</v>
      </c>
      <c r="D94" s="10" t="s">
        <v>150</v>
      </c>
      <c r="E94" s="10" t="s">
        <v>14</v>
      </c>
      <c r="F94" s="10" t="s">
        <v>107</v>
      </c>
      <c r="G94" s="10" t="s">
        <v>151</v>
      </c>
      <c r="H94" s="10" t="s">
        <v>150</v>
      </c>
      <c r="I94" s="10">
        <v>12</v>
      </c>
      <c r="J94" s="10">
        <v>12</v>
      </c>
      <c r="K94" s="10">
        <v>33</v>
      </c>
      <c r="L94" s="10">
        <f t="shared" si="40"/>
        <v>0.12</v>
      </c>
      <c r="M94" s="10">
        <f t="shared" si="40"/>
        <v>0.12</v>
      </c>
      <c r="N94" s="10">
        <f t="shared" si="40"/>
        <v>0.33</v>
      </c>
      <c r="O94" s="10">
        <v>12</v>
      </c>
      <c r="P94" s="10">
        <v>12</v>
      </c>
      <c r="Q94" s="10">
        <v>32.4</v>
      </c>
      <c r="R94" s="10">
        <f t="shared" si="41"/>
        <v>120</v>
      </c>
      <c r="S94" s="10">
        <f t="shared" si="42"/>
        <v>120</v>
      </c>
      <c r="T94" s="10">
        <f t="shared" si="43"/>
        <v>324</v>
      </c>
      <c r="U94" s="10">
        <f t="shared" si="45"/>
        <v>4665.5999999999995</v>
      </c>
      <c r="V94" s="10">
        <v>4</v>
      </c>
      <c r="W94" s="10">
        <f t="shared" si="46"/>
        <v>8.5733882030178334E-4</v>
      </c>
      <c r="X94" s="10">
        <f t="shared" si="92"/>
        <v>0.12</v>
      </c>
      <c r="Y94" s="10">
        <f t="shared" si="93"/>
        <v>0.12</v>
      </c>
      <c r="Z94" s="10">
        <f t="shared" si="94"/>
        <v>0.32400000000000001</v>
      </c>
      <c r="AA94" s="10" t="s">
        <v>109</v>
      </c>
      <c r="AB94" s="10">
        <v>20</v>
      </c>
      <c r="AC94" s="14">
        <f t="shared" si="95"/>
        <v>23.030861354214643</v>
      </c>
      <c r="AD94" s="10">
        <f t="shared" si="96"/>
        <v>3.8879999999999998E-2</v>
      </c>
      <c r="AE94" s="10">
        <f t="shared" si="97"/>
        <v>1.44E-2</v>
      </c>
      <c r="AF94" s="21">
        <f t="shared" si="98"/>
        <v>0.6</v>
      </c>
      <c r="AG94" s="10">
        <f t="shared" si="99"/>
        <v>5.7599999999999995E-3</v>
      </c>
      <c r="AH94" s="10">
        <f t="shared" si="100"/>
        <v>3.8879999999999998E-2</v>
      </c>
      <c r="AI94" s="28">
        <f t="shared" si="44"/>
        <v>446.4</v>
      </c>
      <c r="AJ94" s="19">
        <f t="shared" si="59"/>
        <v>1.0280976508521417E-2</v>
      </c>
      <c r="AK94" s="20">
        <f t="shared" si="101"/>
        <v>1.1093505297098112</v>
      </c>
      <c r="AL94" s="20">
        <f t="shared" si="57"/>
        <v>1.3093505297098111</v>
      </c>
      <c r="AM94" s="20">
        <f t="shared" si="58"/>
        <v>1.5093505297098111</v>
      </c>
      <c r="AN94" s="10">
        <v>13</v>
      </c>
      <c r="AO94" s="10" t="s">
        <v>135</v>
      </c>
      <c r="AP94" s="10">
        <v>3</v>
      </c>
    </row>
    <row r="95" spans="3:42" x14ac:dyDescent="0.25">
      <c r="C95" s="17" t="s">
        <v>83</v>
      </c>
      <c r="D95" s="10" t="s">
        <v>150</v>
      </c>
      <c r="E95" s="10" t="s">
        <v>13</v>
      </c>
      <c r="F95" s="10" t="s">
        <v>131</v>
      </c>
      <c r="G95" s="10" t="s">
        <v>151</v>
      </c>
      <c r="H95" s="10" t="s">
        <v>150</v>
      </c>
      <c r="I95" s="10">
        <v>12</v>
      </c>
      <c r="J95" s="10">
        <v>12</v>
      </c>
      <c r="K95" s="10">
        <v>33</v>
      </c>
      <c r="L95" s="10">
        <f t="shared" si="40"/>
        <v>0.12</v>
      </c>
      <c r="M95" s="10">
        <f t="shared" si="40"/>
        <v>0.12</v>
      </c>
      <c r="N95" s="10">
        <f t="shared" si="40"/>
        <v>0.33</v>
      </c>
      <c r="O95" s="10">
        <v>11.8</v>
      </c>
      <c r="P95" s="10">
        <v>12.1</v>
      </c>
      <c r="Q95" s="10">
        <v>32.200000000000003</v>
      </c>
      <c r="R95" s="10">
        <f t="shared" si="41"/>
        <v>118</v>
      </c>
      <c r="S95" s="10">
        <f t="shared" si="42"/>
        <v>121</v>
      </c>
      <c r="T95" s="10">
        <f t="shared" si="43"/>
        <v>322</v>
      </c>
      <c r="U95" s="10">
        <f t="shared" si="45"/>
        <v>4597.5160000000005</v>
      </c>
      <c r="V95" s="10">
        <v>4.5999999999999996</v>
      </c>
      <c r="W95" s="10">
        <f t="shared" si="46"/>
        <v>1.000540291757549E-3</v>
      </c>
      <c r="X95" s="10">
        <f t="shared" si="92"/>
        <v>0.11800000000000001</v>
      </c>
      <c r="Y95" s="10">
        <f t="shared" si="93"/>
        <v>0.121</v>
      </c>
      <c r="Z95" s="10">
        <f t="shared" si="94"/>
        <v>0.32200000000000001</v>
      </c>
      <c r="AA95" s="10" t="s">
        <v>109</v>
      </c>
      <c r="AB95" s="10">
        <v>20</v>
      </c>
      <c r="AC95" s="14">
        <f t="shared" si="95"/>
        <v>22.992734295962475</v>
      </c>
      <c r="AD95" s="10">
        <f t="shared" si="96"/>
        <v>3.7996000000000002E-2</v>
      </c>
      <c r="AE95" s="10">
        <f t="shared" si="97"/>
        <v>1.4278000000000001E-2</v>
      </c>
      <c r="AF95" s="21">
        <f t="shared" si="98"/>
        <v>0.55000000000000004</v>
      </c>
      <c r="AG95" s="10">
        <f t="shared" si="99"/>
        <v>1.4278000000000001E-2</v>
      </c>
      <c r="AH95" s="10">
        <f t="shared" si="100"/>
        <v>1.7098200000000001E-2</v>
      </c>
      <c r="AI95" s="28">
        <f t="shared" si="44"/>
        <v>313.76200000000006</v>
      </c>
      <c r="AJ95" s="19">
        <f t="shared" si="59"/>
        <v>7.2142462981697785E-3</v>
      </c>
      <c r="AK95" s="20">
        <f t="shared" si="101"/>
        <v>1.1818550538029982</v>
      </c>
      <c r="AL95" s="20">
        <f t="shared" si="57"/>
        <v>1.3818550538029981</v>
      </c>
      <c r="AM95" s="20">
        <f t="shared" si="58"/>
        <v>1.5818550538029981</v>
      </c>
      <c r="AN95" s="10">
        <v>13</v>
      </c>
      <c r="AO95" s="10" t="s">
        <v>135</v>
      </c>
      <c r="AP95" s="10">
        <v>24</v>
      </c>
    </row>
    <row r="96" spans="3:42" x14ac:dyDescent="0.25">
      <c r="C96" s="17" t="s">
        <v>84</v>
      </c>
      <c r="D96" s="10" t="s">
        <v>124</v>
      </c>
      <c r="E96" s="10" t="s">
        <v>14</v>
      </c>
      <c r="F96" s="10" t="s">
        <v>107</v>
      </c>
      <c r="G96" s="10" t="s">
        <v>141</v>
      </c>
      <c r="H96" s="10" t="s">
        <v>124</v>
      </c>
      <c r="I96" s="10">
        <v>12</v>
      </c>
      <c r="J96" s="10">
        <v>20</v>
      </c>
      <c r="K96" s="10">
        <v>40</v>
      </c>
      <c r="L96" s="10">
        <f t="shared" si="40"/>
        <v>0.12</v>
      </c>
      <c r="M96" s="10">
        <f t="shared" si="40"/>
        <v>0.2</v>
      </c>
      <c r="N96" s="10">
        <f t="shared" si="40"/>
        <v>0.4</v>
      </c>
      <c r="O96" s="10">
        <v>11.5</v>
      </c>
      <c r="P96" s="10">
        <v>19</v>
      </c>
      <c r="Q96" s="10">
        <v>39</v>
      </c>
      <c r="R96" s="10">
        <f t="shared" si="41"/>
        <v>115</v>
      </c>
      <c r="S96" s="10">
        <f t="shared" si="42"/>
        <v>190</v>
      </c>
      <c r="T96" s="10">
        <f t="shared" si="43"/>
        <v>390</v>
      </c>
      <c r="U96" s="10">
        <f t="shared" si="45"/>
        <v>8521.5</v>
      </c>
      <c r="V96" s="10">
        <v>6.5</v>
      </c>
      <c r="W96" s="10">
        <f t="shared" si="46"/>
        <v>7.6277650648360034E-4</v>
      </c>
      <c r="X96" s="10">
        <f t="shared" si="92"/>
        <v>0.115</v>
      </c>
      <c r="Y96" s="10">
        <f t="shared" si="93"/>
        <v>0.19</v>
      </c>
      <c r="Z96" s="10">
        <f t="shared" si="94"/>
        <v>0.39</v>
      </c>
      <c r="AA96" s="10" t="s">
        <v>109</v>
      </c>
      <c r="AB96" s="10">
        <v>20</v>
      </c>
      <c r="AC96" s="14">
        <f t="shared" si="95"/>
        <v>12.499999999999998</v>
      </c>
      <c r="AD96" s="10">
        <f t="shared" si="96"/>
        <v>4.4850000000000001E-2</v>
      </c>
      <c r="AE96" s="10">
        <f t="shared" si="97"/>
        <v>2.1850000000000001E-2</v>
      </c>
      <c r="AF96" s="21">
        <f t="shared" si="98"/>
        <v>0.6</v>
      </c>
      <c r="AG96" s="10">
        <f t="shared" si="99"/>
        <v>8.7400000000000012E-3</v>
      </c>
      <c r="AH96" s="10">
        <f t="shared" si="100"/>
        <v>4.4850000000000001E-2</v>
      </c>
      <c r="AI96" s="28">
        <f t="shared" si="44"/>
        <v>535.9</v>
      </c>
      <c r="AJ96" s="19">
        <f t="shared" si="59"/>
        <v>6.698749999999999E-3</v>
      </c>
      <c r="AK96" s="20">
        <f t="shared" si="101"/>
        <v>0.93103749999999985</v>
      </c>
      <c r="AL96" s="20">
        <f t="shared" si="57"/>
        <v>1.1310374999999999</v>
      </c>
      <c r="AM96" s="20">
        <f t="shared" si="58"/>
        <v>1.3310374999999999</v>
      </c>
    </row>
    <row r="97" spans="3:42" x14ac:dyDescent="0.25">
      <c r="C97" s="17" t="s">
        <v>84</v>
      </c>
      <c r="D97" s="10" t="s">
        <v>126</v>
      </c>
      <c r="E97" s="10" t="s">
        <v>14</v>
      </c>
      <c r="F97" s="10" t="s">
        <v>107</v>
      </c>
      <c r="G97" s="10" t="s">
        <v>152</v>
      </c>
      <c r="H97" s="10" t="s">
        <v>126</v>
      </c>
      <c r="I97" s="10">
        <v>15</v>
      </c>
      <c r="J97" s="10">
        <v>20</v>
      </c>
      <c r="K97" s="10">
        <v>40</v>
      </c>
      <c r="L97" s="10">
        <f t="shared" si="40"/>
        <v>0.15</v>
      </c>
      <c r="M97" s="10">
        <f t="shared" si="40"/>
        <v>0.2</v>
      </c>
      <c r="N97" s="10">
        <f t="shared" si="40"/>
        <v>0.4</v>
      </c>
      <c r="O97" s="10">
        <v>14</v>
      </c>
      <c r="P97" s="10">
        <v>19</v>
      </c>
      <c r="Q97" s="10">
        <v>39</v>
      </c>
      <c r="R97" s="10">
        <f t="shared" si="41"/>
        <v>140</v>
      </c>
      <c r="S97" s="10">
        <f t="shared" si="42"/>
        <v>190</v>
      </c>
      <c r="T97" s="10">
        <f t="shared" si="43"/>
        <v>390</v>
      </c>
      <c r="U97" s="10">
        <f t="shared" si="45"/>
        <v>10374</v>
      </c>
      <c r="V97" s="10">
        <v>7.5</v>
      </c>
      <c r="W97" s="10">
        <f t="shared" si="46"/>
        <v>7.2296124927703873E-4</v>
      </c>
      <c r="X97" s="10">
        <f t="shared" si="92"/>
        <v>0.14000000000000001</v>
      </c>
      <c r="Y97" s="10">
        <f t="shared" si="93"/>
        <v>0.19</v>
      </c>
      <c r="Z97" s="10">
        <f t="shared" si="94"/>
        <v>0.39</v>
      </c>
      <c r="AA97" s="10" t="s">
        <v>109</v>
      </c>
      <c r="AB97" s="10">
        <v>20</v>
      </c>
      <c r="AC97" s="14">
        <f t="shared" si="95"/>
        <v>12.499999999999998</v>
      </c>
      <c r="AD97" s="10">
        <f t="shared" si="96"/>
        <v>5.460000000000001E-2</v>
      </c>
      <c r="AE97" s="10">
        <f t="shared" si="97"/>
        <v>2.6600000000000002E-2</v>
      </c>
      <c r="AF97" s="21">
        <f t="shared" si="98"/>
        <v>0.6</v>
      </c>
      <c r="AG97" s="10">
        <f t="shared" si="99"/>
        <v>1.064E-2</v>
      </c>
      <c r="AH97" s="10">
        <f t="shared" si="100"/>
        <v>5.460000000000001E-2</v>
      </c>
      <c r="AI97" s="28">
        <f t="shared" si="44"/>
        <v>652.40000000000009</v>
      </c>
      <c r="AJ97" s="19">
        <f t="shared" si="59"/>
        <v>8.1550000000000008E-3</v>
      </c>
      <c r="AK97" s="20">
        <f t="shared" si="101"/>
        <v>1.0827874999999998</v>
      </c>
      <c r="AL97" s="20">
        <f t="shared" si="57"/>
        <v>1.2827874999999997</v>
      </c>
      <c r="AM97" s="20">
        <f t="shared" si="58"/>
        <v>1.4827874999999997</v>
      </c>
    </row>
    <row r="98" spans="3:42" x14ac:dyDescent="0.25">
      <c r="C98" s="17" t="s">
        <v>84</v>
      </c>
      <c r="D98" s="10" t="s">
        <v>126</v>
      </c>
      <c r="E98" s="10" t="s">
        <v>13</v>
      </c>
      <c r="F98" s="10" t="s">
        <v>107</v>
      </c>
      <c r="G98" s="10" t="s">
        <v>140</v>
      </c>
      <c r="H98" s="10" t="s">
        <v>126</v>
      </c>
      <c r="I98" s="10">
        <v>15</v>
      </c>
      <c r="J98" s="10">
        <v>20</v>
      </c>
      <c r="K98" s="10">
        <v>40</v>
      </c>
      <c r="L98" s="10">
        <f t="shared" si="40"/>
        <v>0.15</v>
      </c>
      <c r="M98" s="10">
        <f t="shared" si="40"/>
        <v>0.2</v>
      </c>
      <c r="N98" s="10">
        <f t="shared" si="40"/>
        <v>0.4</v>
      </c>
      <c r="O98" s="10">
        <v>14</v>
      </c>
      <c r="P98" s="10">
        <v>19</v>
      </c>
      <c r="Q98" s="10">
        <v>39</v>
      </c>
      <c r="R98" s="10">
        <f t="shared" si="41"/>
        <v>140</v>
      </c>
      <c r="S98" s="10">
        <f t="shared" si="42"/>
        <v>190</v>
      </c>
      <c r="T98" s="10">
        <f t="shared" si="43"/>
        <v>390</v>
      </c>
      <c r="U98" s="10">
        <f t="shared" si="45"/>
        <v>10374</v>
      </c>
      <c r="V98" s="10">
        <v>7.6</v>
      </c>
      <c r="W98" s="10">
        <f t="shared" si="46"/>
        <v>7.326007326007326E-4</v>
      </c>
      <c r="X98" s="10">
        <f t="shared" si="92"/>
        <v>0.14000000000000001</v>
      </c>
      <c r="Y98" s="10">
        <f t="shared" si="93"/>
        <v>0.19</v>
      </c>
      <c r="Z98" s="10">
        <f t="shared" si="94"/>
        <v>0.39</v>
      </c>
      <c r="AA98" s="10" t="s">
        <v>109</v>
      </c>
      <c r="AB98" s="10">
        <v>20</v>
      </c>
      <c r="AC98" s="14">
        <f t="shared" si="95"/>
        <v>12.499999999999998</v>
      </c>
      <c r="AD98" s="10">
        <f t="shared" si="96"/>
        <v>5.460000000000001E-2</v>
      </c>
      <c r="AE98" s="10">
        <f t="shared" si="97"/>
        <v>2.6600000000000002E-2</v>
      </c>
      <c r="AF98" s="21">
        <f t="shared" si="98"/>
        <v>0.55000000000000004</v>
      </c>
      <c r="AG98" s="10">
        <f t="shared" si="99"/>
        <v>2.6600000000000002E-2</v>
      </c>
      <c r="AH98" s="10">
        <f t="shared" si="100"/>
        <v>2.4570000000000002E-2</v>
      </c>
      <c r="AI98" s="28">
        <f t="shared" si="44"/>
        <v>511.70000000000005</v>
      </c>
      <c r="AJ98" s="19">
        <f t="shared" si="59"/>
        <v>6.3962499999999992E-3</v>
      </c>
      <c r="AK98" s="20">
        <f t="shared" si="101"/>
        <v>1.0598749999999999</v>
      </c>
      <c r="AL98" s="20">
        <f t="shared" si="57"/>
        <v>1.2598749999999999</v>
      </c>
      <c r="AM98" s="20">
        <f t="shared" si="58"/>
        <v>1.4598749999999998</v>
      </c>
      <c r="AN98" s="10">
        <v>18</v>
      </c>
      <c r="AO98" s="10">
        <v>0.2</v>
      </c>
      <c r="AP98" s="10">
        <v>18</v>
      </c>
    </row>
    <row r="99" spans="3:42" x14ac:dyDescent="0.25">
      <c r="C99" s="17" t="s">
        <v>84</v>
      </c>
      <c r="D99" s="10" t="s">
        <v>119</v>
      </c>
      <c r="E99" s="10" t="s">
        <v>14</v>
      </c>
      <c r="F99" s="10" t="s">
        <v>107</v>
      </c>
      <c r="G99" s="10" t="s">
        <v>153</v>
      </c>
      <c r="H99" s="10" t="s">
        <v>119</v>
      </c>
      <c r="I99" s="10">
        <v>10</v>
      </c>
      <c r="J99" s="10">
        <v>20</v>
      </c>
      <c r="K99" s="10">
        <v>40</v>
      </c>
      <c r="L99" s="10">
        <f t="shared" si="40"/>
        <v>0.1</v>
      </c>
      <c r="M99" s="10">
        <f t="shared" si="40"/>
        <v>0.2</v>
      </c>
      <c r="N99" s="10">
        <f t="shared" si="40"/>
        <v>0.4</v>
      </c>
      <c r="O99" s="10">
        <v>9</v>
      </c>
      <c r="P99" s="10">
        <v>19</v>
      </c>
      <c r="Q99" s="10">
        <v>39</v>
      </c>
      <c r="R99" s="10">
        <f t="shared" si="41"/>
        <v>90</v>
      </c>
      <c r="S99" s="10">
        <f t="shared" si="42"/>
        <v>190</v>
      </c>
      <c r="T99" s="10">
        <f t="shared" si="43"/>
        <v>390</v>
      </c>
      <c r="U99" s="10">
        <f t="shared" si="45"/>
        <v>6669</v>
      </c>
      <c r="V99" s="10">
        <v>5.2</v>
      </c>
      <c r="W99" s="10">
        <f t="shared" si="46"/>
        <v>7.7972709551656918E-4</v>
      </c>
      <c r="X99" s="10">
        <f t="shared" si="92"/>
        <v>0.09</v>
      </c>
      <c r="Y99" s="10">
        <f t="shared" si="93"/>
        <v>0.19</v>
      </c>
      <c r="Z99" s="10">
        <f t="shared" si="94"/>
        <v>0.39</v>
      </c>
      <c r="AA99" s="10" t="s">
        <v>109</v>
      </c>
      <c r="AB99" s="10">
        <v>20</v>
      </c>
      <c r="AC99" s="14">
        <f t="shared" si="95"/>
        <v>12.499999999999998</v>
      </c>
      <c r="AD99" s="10">
        <f t="shared" si="96"/>
        <v>3.5099999999999999E-2</v>
      </c>
      <c r="AE99" s="10">
        <f t="shared" si="97"/>
        <v>1.7100000000000001E-2</v>
      </c>
      <c r="AF99" s="21">
        <f t="shared" si="98"/>
        <v>0.6</v>
      </c>
      <c r="AG99" s="10">
        <f t="shared" si="99"/>
        <v>6.8400000000000006E-3</v>
      </c>
      <c r="AH99" s="10">
        <f t="shared" si="100"/>
        <v>3.5099999999999999E-2</v>
      </c>
      <c r="AI99" s="28">
        <f t="shared" si="44"/>
        <v>419.4</v>
      </c>
      <c r="AJ99" s="19">
        <f t="shared" si="59"/>
        <v>5.2424999999999998E-3</v>
      </c>
      <c r="AK99" s="20">
        <f t="shared" si="101"/>
        <v>0.74250000000000005</v>
      </c>
      <c r="AL99" s="20">
        <f t="shared" si="57"/>
        <v>0.94250000000000012</v>
      </c>
      <c r="AM99" s="20">
        <f t="shared" si="58"/>
        <v>1.1425000000000001</v>
      </c>
    </row>
    <row r="100" spans="3:42" x14ac:dyDescent="0.25">
      <c r="C100" s="17" t="s">
        <v>84</v>
      </c>
      <c r="D100" s="10" t="s">
        <v>119</v>
      </c>
      <c r="E100" s="10" t="s">
        <v>14</v>
      </c>
      <c r="F100" s="10" t="s">
        <v>107</v>
      </c>
      <c r="G100" s="10" t="s">
        <v>142</v>
      </c>
      <c r="H100" s="10" t="s">
        <v>119</v>
      </c>
      <c r="I100" s="10">
        <v>10</v>
      </c>
      <c r="J100" s="10">
        <v>20</v>
      </c>
      <c r="K100" s="10">
        <v>40</v>
      </c>
      <c r="L100" s="10">
        <f t="shared" si="40"/>
        <v>0.1</v>
      </c>
      <c r="M100" s="10">
        <f t="shared" si="40"/>
        <v>0.2</v>
      </c>
      <c r="N100" s="10">
        <f t="shared" si="40"/>
        <v>0.4</v>
      </c>
      <c r="O100" s="10">
        <v>9</v>
      </c>
      <c r="P100" s="10">
        <v>19</v>
      </c>
      <c r="Q100" s="10">
        <v>39</v>
      </c>
      <c r="R100" s="10">
        <f t="shared" si="41"/>
        <v>90</v>
      </c>
      <c r="S100" s="10">
        <f t="shared" si="42"/>
        <v>190</v>
      </c>
      <c r="T100" s="10">
        <f t="shared" si="43"/>
        <v>390</v>
      </c>
      <c r="U100" s="10">
        <f t="shared" si="45"/>
        <v>6669</v>
      </c>
      <c r="V100" s="10">
        <v>5</v>
      </c>
      <c r="W100" s="10">
        <f t="shared" si="46"/>
        <v>7.4973759184285499E-4</v>
      </c>
      <c r="X100" s="10">
        <f t="shared" si="92"/>
        <v>0.09</v>
      </c>
      <c r="Y100" s="10">
        <f t="shared" si="93"/>
        <v>0.19</v>
      </c>
      <c r="Z100" s="10">
        <f t="shared" si="94"/>
        <v>0.39</v>
      </c>
      <c r="AA100" s="10" t="s">
        <v>109</v>
      </c>
      <c r="AB100" s="10">
        <v>20</v>
      </c>
      <c r="AC100" s="14">
        <f t="shared" si="95"/>
        <v>12.499999999999998</v>
      </c>
      <c r="AD100" s="10">
        <f t="shared" si="96"/>
        <v>3.5099999999999999E-2</v>
      </c>
      <c r="AE100" s="10">
        <f t="shared" si="97"/>
        <v>1.7100000000000001E-2</v>
      </c>
      <c r="AF100" s="21">
        <f t="shared" si="98"/>
        <v>0.6</v>
      </c>
      <c r="AG100" s="10">
        <f t="shared" si="99"/>
        <v>6.8400000000000006E-3</v>
      </c>
      <c r="AH100" s="10">
        <f t="shared" si="100"/>
        <v>3.5099999999999999E-2</v>
      </c>
      <c r="AI100" s="28">
        <f t="shared" si="44"/>
        <v>419.4</v>
      </c>
      <c r="AJ100" s="19">
        <f t="shared" si="59"/>
        <v>5.2424999999999998E-3</v>
      </c>
      <c r="AK100" s="20">
        <f t="shared" si="101"/>
        <v>0.71797499999999992</v>
      </c>
      <c r="AL100" s="20">
        <f t="shared" si="57"/>
        <v>0.91797499999999999</v>
      </c>
      <c r="AM100" s="20">
        <f t="shared" si="58"/>
        <v>1.1179749999999999</v>
      </c>
    </row>
    <row r="101" spans="3:42" x14ac:dyDescent="0.25">
      <c r="C101" s="17" t="s">
        <v>84</v>
      </c>
      <c r="D101" s="10" t="s">
        <v>119</v>
      </c>
      <c r="E101" s="10" t="s">
        <v>13</v>
      </c>
      <c r="F101" s="10" t="s">
        <v>107</v>
      </c>
      <c r="G101" s="10" t="s">
        <v>128</v>
      </c>
      <c r="H101" s="10" t="s">
        <v>119</v>
      </c>
      <c r="I101" s="10">
        <v>10</v>
      </c>
      <c r="J101" s="10">
        <v>20</v>
      </c>
      <c r="K101" s="10">
        <v>40</v>
      </c>
      <c r="L101" s="10">
        <f t="shared" si="40"/>
        <v>0.1</v>
      </c>
      <c r="M101" s="10">
        <f t="shared" si="40"/>
        <v>0.2</v>
      </c>
      <c r="N101" s="10">
        <f t="shared" si="40"/>
        <v>0.4</v>
      </c>
      <c r="O101" s="10">
        <v>9</v>
      </c>
      <c r="P101" s="10">
        <v>19</v>
      </c>
      <c r="Q101" s="10">
        <v>39</v>
      </c>
      <c r="R101" s="10">
        <f t="shared" si="41"/>
        <v>90</v>
      </c>
      <c r="S101" s="10">
        <f t="shared" si="42"/>
        <v>190</v>
      </c>
      <c r="T101" s="10">
        <f t="shared" si="43"/>
        <v>390</v>
      </c>
      <c r="U101" s="10">
        <f t="shared" si="45"/>
        <v>6669</v>
      </c>
      <c r="V101" s="10">
        <v>5.4</v>
      </c>
      <c r="W101" s="10">
        <f t="shared" si="46"/>
        <v>8.0971659919028347E-4</v>
      </c>
      <c r="X101" s="10">
        <f t="shared" si="92"/>
        <v>0.09</v>
      </c>
      <c r="Y101" s="10">
        <f t="shared" si="93"/>
        <v>0.19</v>
      </c>
      <c r="Z101" s="10">
        <f t="shared" si="94"/>
        <v>0.39</v>
      </c>
      <c r="AA101" s="10" t="s">
        <v>109</v>
      </c>
      <c r="AB101" s="10">
        <v>20</v>
      </c>
      <c r="AC101" s="14">
        <f t="shared" si="95"/>
        <v>12.499999999999998</v>
      </c>
      <c r="AD101" s="10">
        <f t="shared" si="96"/>
        <v>3.5099999999999999E-2</v>
      </c>
      <c r="AE101" s="10">
        <f t="shared" si="97"/>
        <v>1.7100000000000001E-2</v>
      </c>
      <c r="AF101" s="21">
        <f t="shared" si="98"/>
        <v>0.55000000000000004</v>
      </c>
      <c r="AG101" s="10">
        <f t="shared" si="99"/>
        <v>1.7100000000000001E-2</v>
      </c>
      <c r="AH101" s="10">
        <f t="shared" si="100"/>
        <v>1.5794999999999997E-2</v>
      </c>
      <c r="AI101" s="28">
        <f t="shared" si="44"/>
        <v>328.94999999999993</v>
      </c>
      <c r="AJ101" s="19">
        <f t="shared" si="59"/>
        <v>4.1118749999999992E-3</v>
      </c>
      <c r="AK101" s="20">
        <f t="shared" si="101"/>
        <v>0.74441249999999992</v>
      </c>
      <c r="AL101" s="20">
        <f t="shared" si="57"/>
        <v>0.94441249999999988</v>
      </c>
      <c r="AM101" s="20">
        <f t="shared" si="58"/>
        <v>1.1444125000000001</v>
      </c>
    </row>
    <row r="102" spans="3:42" x14ac:dyDescent="0.25">
      <c r="C102" s="17" t="s">
        <v>84</v>
      </c>
      <c r="D102" s="10" t="s">
        <v>154</v>
      </c>
      <c r="E102" s="10" t="s">
        <v>13</v>
      </c>
      <c r="F102" s="10" t="s">
        <v>107</v>
      </c>
      <c r="G102" s="10" t="s">
        <v>128</v>
      </c>
      <c r="H102" s="10" t="s">
        <v>154</v>
      </c>
      <c r="I102" s="10">
        <v>9</v>
      </c>
      <c r="J102" s="10">
        <v>24</v>
      </c>
      <c r="K102" s="10">
        <v>33</v>
      </c>
      <c r="L102" s="10">
        <f t="shared" si="40"/>
        <v>0.09</v>
      </c>
      <c r="M102" s="10">
        <f t="shared" si="40"/>
        <v>0.24</v>
      </c>
      <c r="N102" s="10">
        <f t="shared" si="40"/>
        <v>0.33</v>
      </c>
      <c r="O102" s="10">
        <v>9</v>
      </c>
      <c r="P102" s="10">
        <v>23</v>
      </c>
      <c r="Q102" s="10">
        <v>32.5</v>
      </c>
      <c r="R102" s="10">
        <f t="shared" si="41"/>
        <v>90</v>
      </c>
      <c r="S102" s="10">
        <f t="shared" si="42"/>
        <v>230</v>
      </c>
      <c r="T102" s="10">
        <f t="shared" si="43"/>
        <v>325</v>
      </c>
      <c r="U102" s="10">
        <f t="shared" si="45"/>
        <v>6727.5</v>
      </c>
      <c r="V102" s="18">
        <f>+U102*W103</f>
        <v>4.695652173913043</v>
      </c>
      <c r="W102" s="10">
        <f t="shared" si="46"/>
        <v>6.9797876981241816E-4</v>
      </c>
      <c r="X102" s="10">
        <f t="shared" si="92"/>
        <v>0.09</v>
      </c>
      <c r="Y102" s="10">
        <f t="shared" si="93"/>
        <v>0.23</v>
      </c>
      <c r="Z102" s="10">
        <f t="shared" si="94"/>
        <v>0.32500000000000001</v>
      </c>
      <c r="AA102" s="10" t="s">
        <v>109</v>
      </c>
      <c r="AB102" s="10">
        <v>20</v>
      </c>
      <c r="AC102" s="14">
        <f t="shared" si="95"/>
        <v>12.437810945273629</v>
      </c>
      <c r="AD102" s="10">
        <f t="shared" si="96"/>
        <v>2.9249999999999998E-2</v>
      </c>
      <c r="AE102" s="10">
        <f t="shared" si="97"/>
        <v>2.07E-2</v>
      </c>
      <c r="AF102" s="21">
        <f t="shared" si="98"/>
        <v>0.55000000000000004</v>
      </c>
      <c r="AG102" s="10">
        <f t="shared" si="99"/>
        <v>2.07E-2</v>
      </c>
      <c r="AH102" s="10">
        <f t="shared" si="100"/>
        <v>1.3162499999999997E-2</v>
      </c>
      <c r="AI102" s="28">
        <f t="shared" si="44"/>
        <v>338.62499999999994</v>
      </c>
      <c r="AJ102" s="19">
        <f t="shared" si="59"/>
        <v>4.2117537313432823E-3</v>
      </c>
      <c r="AK102" s="20">
        <f t="shared" si="101"/>
        <v>0.6571747242050614</v>
      </c>
      <c r="AL102" s="20">
        <f t="shared" si="57"/>
        <v>0.85717472420506136</v>
      </c>
      <c r="AM102" s="20">
        <f t="shared" si="58"/>
        <v>1.0571747242050615</v>
      </c>
    </row>
    <row r="103" spans="3:42" x14ac:dyDescent="0.25">
      <c r="C103" s="17" t="s">
        <v>84</v>
      </c>
      <c r="D103" s="10" t="s">
        <v>146</v>
      </c>
      <c r="E103" s="10" t="s">
        <v>14</v>
      </c>
      <c r="F103" s="10" t="s">
        <v>107</v>
      </c>
      <c r="G103" s="10" t="s">
        <v>128</v>
      </c>
      <c r="H103" s="10" t="s">
        <v>146</v>
      </c>
      <c r="I103" s="10">
        <v>12</v>
      </c>
      <c r="J103" s="10">
        <v>24</v>
      </c>
      <c r="K103" s="10">
        <v>33</v>
      </c>
      <c r="L103" s="10">
        <f t="shared" si="40"/>
        <v>0.12</v>
      </c>
      <c r="M103" s="10">
        <f t="shared" si="40"/>
        <v>0.24</v>
      </c>
      <c r="N103" s="10">
        <f t="shared" si="40"/>
        <v>0.33</v>
      </c>
      <c r="O103" s="10">
        <v>11.5</v>
      </c>
      <c r="P103" s="10">
        <v>23</v>
      </c>
      <c r="Q103" s="10">
        <v>32.5</v>
      </c>
      <c r="R103" s="10">
        <f t="shared" si="41"/>
        <v>115</v>
      </c>
      <c r="S103" s="10">
        <f t="shared" si="42"/>
        <v>230</v>
      </c>
      <c r="T103" s="10">
        <f t="shared" si="43"/>
        <v>325</v>
      </c>
      <c r="U103" s="10">
        <f t="shared" si="45"/>
        <v>8596.25</v>
      </c>
      <c r="V103" s="10">
        <v>6</v>
      </c>
      <c r="W103" s="10">
        <f t="shared" si="46"/>
        <v>6.9797876981241816E-4</v>
      </c>
      <c r="X103" s="10">
        <f t="shared" si="92"/>
        <v>0.115</v>
      </c>
      <c r="Y103" s="10">
        <f t="shared" si="93"/>
        <v>0.23</v>
      </c>
      <c r="Z103" s="10">
        <f t="shared" si="94"/>
        <v>0.32500000000000001</v>
      </c>
      <c r="AA103" s="10" t="s">
        <v>109</v>
      </c>
      <c r="AB103" s="10">
        <v>20</v>
      </c>
      <c r="AC103" s="14">
        <f t="shared" si="95"/>
        <v>12.437810945273629</v>
      </c>
      <c r="AD103" s="10">
        <f t="shared" si="96"/>
        <v>3.7375000000000005E-2</v>
      </c>
      <c r="AE103" s="10">
        <f t="shared" si="97"/>
        <v>2.6450000000000001E-2</v>
      </c>
      <c r="AF103" s="21">
        <f t="shared" si="98"/>
        <v>0.6</v>
      </c>
      <c r="AG103" s="10">
        <f t="shared" si="99"/>
        <v>1.0580000000000003E-2</v>
      </c>
      <c r="AH103" s="10">
        <f t="shared" si="100"/>
        <v>3.7375000000000005E-2</v>
      </c>
      <c r="AI103" s="28">
        <f t="shared" si="44"/>
        <v>479.55000000000007</v>
      </c>
      <c r="AJ103" s="19">
        <f t="shared" si="59"/>
        <v>5.9645522388059704E-3</v>
      </c>
      <c r="AK103" s="20">
        <f t="shared" si="101"/>
        <v>0.8513805970149253</v>
      </c>
      <c r="AL103" s="20">
        <f t="shared" si="57"/>
        <v>1.0513805970149253</v>
      </c>
      <c r="AM103" s="20">
        <f t="shared" si="58"/>
        <v>1.2513805970149252</v>
      </c>
    </row>
    <row r="104" spans="3:42" x14ac:dyDescent="0.25">
      <c r="C104" s="17" t="s">
        <v>84</v>
      </c>
      <c r="D104" s="10" t="s">
        <v>146</v>
      </c>
      <c r="E104" s="10" t="s">
        <v>13</v>
      </c>
      <c r="F104" s="10" t="s">
        <v>131</v>
      </c>
      <c r="G104" s="10" t="s">
        <v>140</v>
      </c>
      <c r="H104" s="10" t="s">
        <v>146</v>
      </c>
      <c r="I104" s="10">
        <v>12</v>
      </c>
      <c r="J104" s="10">
        <v>24</v>
      </c>
      <c r="K104" s="10">
        <v>33</v>
      </c>
      <c r="L104" s="10">
        <f t="shared" si="40"/>
        <v>0.12</v>
      </c>
      <c r="M104" s="10">
        <f t="shared" si="40"/>
        <v>0.24</v>
      </c>
      <c r="N104" s="10">
        <f t="shared" si="40"/>
        <v>0.33</v>
      </c>
      <c r="O104" s="10">
        <v>11.5</v>
      </c>
      <c r="P104" s="10">
        <v>23</v>
      </c>
      <c r="Q104" s="10">
        <v>32.5</v>
      </c>
      <c r="R104" s="10">
        <f t="shared" si="41"/>
        <v>115</v>
      </c>
      <c r="S104" s="10">
        <f t="shared" si="42"/>
        <v>230</v>
      </c>
      <c r="T104" s="10">
        <f t="shared" si="43"/>
        <v>325</v>
      </c>
      <c r="U104" s="10">
        <f t="shared" si="45"/>
        <v>8596.25</v>
      </c>
      <c r="V104" s="10">
        <v>7.9</v>
      </c>
      <c r="W104" s="10">
        <f t="shared" si="46"/>
        <v>9.1900538025301731E-4</v>
      </c>
      <c r="X104" s="10">
        <f t="shared" si="92"/>
        <v>0.115</v>
      </c>
      <c r="Y104" s="10">
        <f t="shared" si="93"/>
        <v>0.23</v>
      </c>
      <c r="Z104" s="10">
        <f t="shared" si="94"/>
        <v>0.32500000000000001</v>
      </c>
      <c r="AA104" s="10" t="s">
        <v>109</v>
      </c>
      <c r="AB104" s="10">
        <v>20</v>
      </c>
      <c r="AC104" s="14">
        <f t="shared" si="95"/>
        <v>12.437810945273629</v>
      </c>
      <c r="AD104" s="10">
        <f t="shared" si="96"/>
        <v>3.7375000000000005E-2</v>
      </c>
      <c r="AE104" s="10">
        <f t="shared" si="97"/>
        <v>2.6450000000000001E-2</v>
      </c>
      <c r="AF104" s="21">
        <f t="shared" si="98"/>
        <v>0.55000000000000004</v>
      </c>
      <c r="AG104" s="10">
        <f t="shared" si="99"/>
        <v>2.6450000000000001E-2</v>
      </c>
      <c r="AH104" s="10">
        <f t="shared" si="100"/>
        <v>1.681875E-2</v>
      </c>
      <c r="AI104" s="28">
        <f t="shared" si="44"/>
        <v>432.6875</v>
      </c>
      <c r="AJ104" s="19">
        <f t="shared" si="59"/>
        <v>5.381685323383084E-3</v>
      </c>
      <c r="AK104" s="20">
        <f t="shared" si="101"/>
        <v>1.0715516169154227</v>
      </c>
      <c r="AL104" s="20">
        <f t="shared" si="57"/>
        <v>1.2715516169154226</v>
      </c>
      <c r="AM104" s="20">
        <f t="shared" si="58"/>
        <v>1.4715516169154226</v>
      </c>
    </row>
    <row r="105" spans="3:42" x14ac:dyDescent="0.25">
      <c r="C105" s="17" t="s">
        <v>84</v>
      </c>
      <c r="D105" s="10" t="s">
        <v>106</v>
      </c>
      <c r="E105" s="10" t="s">
        <v>13</v>
      </c>
      <c r="F105" s="10" t="s">
        <v>131</v>
      </c>
      <c r="G105" s="10" t="s">
        <v>108</v>
      </c>
      <c r="H105" s="10" t="s">
        <v>106</v>
      </c>
      <c r="I105" s="10">
        <v>12</v>
      </c>
      <c r="J105" s="10">
        <v>6</v>
      </c>
      <c r="K105" s="10">
        <v>24</v>
      </c>
      <c r="L105" s="10">
        <f t="shared" si="40"/>
        <v>0.12</v>
      </c>
      <c r="M105" s="10">
        <f t="shared" si="40"/>
        <v>0.06</v>
      </c>
      <c r="N105" s="10">
        <f t="shared" si="40"/>
        <v>0.24</v>
      </c>
      <c r="O105" s="10">
        <v>11.5</v>
      </c>
      <c r="P105" s="10">
        <v>6</v>
      </c>
      <c r="Q105" s="10">
        <v>24</v>
      </c>
      <c r="R105" s="10">
        <f t="shared" si="41"/>
        <v>115</v>
      </c>
      <c r="S105" s="10">
        <f t="shared" si="42"/>
        <v>60</v>
      </c>
      <c r="T105" s="10">
        <f t="shared" si="43"/>
        <v>240</v>
      </c>
      <c r="U105" s="10">
        <f t="shared" si="45"/>
        <v>1656</v>
      </c>
      <c r="V105" s="10">
        <v>2</v>
      </c>
      <c r="W105" s="10">
        <f t="shared" si="46"/>
        <v>1.2077294685990338E-3</v>
      </c>
      <c r="X105" s="10">
        <f t="shared" si="92"/>
        <v>0.115</v>
      </c>
      <c r="Y105" s="10">
        <f t="shared" si="93"/>
        <v>0.06</v>
      </c>
      <c r="Z105" s="10">
        <f t="shared" si="94"/>
        <v>0.24</v>
      </c>
      <c r="AA105" s="10" t="s">
        <v>109</v>
      </c>
      <c r="AB105" s="10">
        <v>20</v>
      </c>
      <c r="AC105" s="14">
        <f t="shared" si="95"/>
        <v>57.142857142857146</v>
      </c>
      <c r="AD105" s="10">
        <f t="shared" si="96"/>
        <v>2.76E-2</v>
      </c>
      <c r="AE105" s="10">
        <f t="shared" si="97"/>
        <v>6.8999999999999999E-3</v>
      </c>
      <c r="AF105" s="21">
        <f t="shared" si="98"/>
        <v>0.55000000000000004</v>
      </c>
      <c r="AG105" s="10">
        <f t="shared" si="99"/>
        <v>6.8999999999999999E-3</v>
      </c>
      <c r="AH105" s="10">
        <f t="shared" si="100"/>
        <v>1.2419999999999999E-2</v>
      </c>
      <c r="AI105" s="28">
        <f t="shared" si="44"/>
        <v>193.2</v>
      </c>
      <c r="AJ105" s="19">
        <f t="shared" si="59"/>
        <v>1.1039999999999999E-2</v>
      </c>
      <c r="AK105" s="20">
        <f t="shared" si="101"/>
        <v>1.3419428571428571</v>
      </c>
      <c r="AL105" s="20">
        <f t="shared" si="57"/>
        <v>1.5419428571428571</v>
      </c>
      <c r="AM105" s="20">
        <f t="shared" si="58"/>
        <v>1.741942857142857</v>
      </c>
    </row>
    <row r="106" spans="3:42" x14ac:dyDescent="0.25">
      <c r="C106" s="17" t="s">
        <v>84</v>
      </c>
      <c r="D106" s="10" t="s">
        <v>155</v>
      </c>
      <c r="E106" s="10" t="s">
        <v>13</v>
      </c>
      <c r="F106" s="10" t="s">
        <v>131</v>
      </c>
      <c r="G106" s="10" t="s">
        <v>108</v>
      </c>
      <c r="H106" s="10" t="s">
        <v>155</v>
      </c>
      <c r="I106" s="10">
        <v>15</v>
      </c>
      <c r="J106" s="10">
        <v>6</v>
      </c>
      <c r="K106" s="10">
        <v>24</v>
      </c>
      <c r="L106" s="10">
        <f t="shared" si="40"/>
        <v>0.15</v>
      </c>
      <c r="M106" s="10">
        <f t="shared" si="40"/>
        <v>0.06</v>
      </c>
      <c r="N106" s="10">
        <f t="shared" si="40"/>
        <v>0.24</v>
      </c>
      <c r="O106" s="10">
        <v>14</v>
      </c>
      <c r="P106" s="10">
        <v>6</v>
      </c>
      <c r="Q106" s="10">
        <v>24</v>
      </c>
      <c r="R106" s="10">
        <f t="shared" si="41"/>
        <v>140</v>
      </c>
      <c r="S106" s="10">
        <f t="shared" si="42"/>
        <v>60</v>
      </c>
      <c r="T106" s="10">
        <f t="shared" si="43"/>
        <v>240</v>
      </c>
      <c r="U106" s="10">
        <f t="shared" si="45"/>
        <v>2016</v>
      </c>
      <c r="V106" s="10">
        <v>2</v>
      </c>
      <c r="W106" s="10">
        <f t="shared" si="46"/>
        <v>9.9206349206349201E-4</v>
      </c>
      <c r="X106" s="10">
        <f t="shared" si="92"/>
        <v>0.14000000000000001</v>
      </c>
      <c r="Y106" s="10">
        <f t="shared" si="93"/>
        <v>0.06</v>
      </c>
      <c r="Z106" s="10">
        <f t="shared" si="94"/>
        <v>0.24</v>
      </c>
      <c r="AA106" s="10" t="s">
        <v>109</v>
      </c>
      <c r="AB106" s="10">
        <v>20</v>
      </c>
      <c r="AC106" s="14">
        <f t="shared" si="95"/>
        <v>57.142857142857146</v>
      </c>
      <c r="AD106" s="10">
        <f t="shared" si="96"/>
        <v>3.3600000000000005E-2</v>
      </c>
      <c r="AE106" s="10">
        <f t="shared" si="97"/>
        <v>8.4000000000000012E-3</v>
      </c>
      <c r="AF106" s="21">
        <f t="shared" si="98"/>
        <v>0.55000000000000004</v>
      </c>
      <c r="AG106" s="10">
        <f t="shared" si="99"/>
        <v>8.4000000000000012E-3</v>
      </c>
      <c r="AH106" s="10">
        <f t="shared" si="100"/>
        <v>1.5120000000000001E-2</v>
      </c>
      <c r="AI106" s="28">
        <f t="shared" si="44"/>
        <v>235.20000000000002</v>
      </c>
      <c r="AJ106" s="19">
        <f t="shared" si="59"/>
        <v>1.3440000000000002E-2</v>
      </c>
      <c r="AK106" s="20">
        <f t="shared" si="101"/>
        <v>1.3899428571428571</v>
      </c>
      <c r="AL106" s="20">
        <f t="shared" si="57"/>
        <v>1.5899428571428571</v>
      </c>
      <c r="AM106" s="20">
        <f t="shared" si="58"/>
        <v>1.7899428571428571</v>
      </c>
    </row>
    <row r="107" spans="3:42" x14ac:dyDescent="0.25">
      <c r="C107" s="17" t="s">
        <v>84</v>
      </c>
      <c r="D107" s="10" t="s">
        <v>110</v>
      </c>
      <c r="E107" s="10" t="s">
        <v>13</v>
      </c>
      <c r="F107" s="10" t="s">
        <v>131</v>
      </c>
      <c r="G107" s="10" t="s">
        <v>111</v>
      </c>
      <c r="H107" s="10" t="s">
        <v>110</v>
      </c>
      <c r="I107" s="10">
        <v>15</v>
      </c>
      <c r="J107" s="10">
        <v>6</v>
      </c>
      <c r="K107" s="10">
        <v>30</v>
      </c>
      <c r="L107" s="10">
        <f t="shared" si="40"/>
        <v>0.15</v>
      </c>
      <c r="M107" s="10">
        <f t="shared" si="40"/>
        <v>0.06</v>
      </c>
      <c r="N107" s="10">
        <f t="shared" si="40"/>
        <v>0.3</v>
      </c>
      <c r="O107" s="10">
        <v>14</v>
      </c>
      <c r="P107" s="10">
        <v>6</v>
      </c>
      <c r="Q107" s="10">
        <v>29</v>
      </c>
      <c r="R107" s="10">
        <f t="shared" si="41"/>
        <v>140</v>
      </c>
      <c r="S107" s="10">
        <f t="shared" si="42"/>
        <v>60</v>
      </c>
      <c r="T107" s="10">
        <f t="shared" si="43"/>
        <v>290</v>
      </c>
      <c r="U107" s="10">
        <f t="shared" si="45"/>
        <v>2436</v>
      </c>
      <c r="V107" s="10">
        <v>2.2999999999999998</v>
      </c>
      <c r="W107" s="10">
        <f t="shared" si="46"/>
        <v>9.4417077175697856E-4</v>
      </c>
      <c r="X107" s="10">
        <f t="shared" si="92"/>
        <v>0.14000000000000001</v>
      </c>
      <c r="Y107" s="10">
        <f t="shared" si="93"/>
        <v>0.06</v>
      </c>
      <c r="Z107" s="10">
        <f t="shared" si="94"/>
        <v>0.28999999999999998</v>
      </c>
      <c r="AA107" s="10" t="s">
        <v>109</v>
      </c>
      <c r="AB107" s="10">
        <v>20</v>
      </c>
      <c r="AC107" s="14">
        <f t="shared" si="95"/>
        <v>47.619047619047628</v>
      </c>
      <c r="AD107" s="10">
        <f t="shared" si="96"/>
        <v>4.0600000000000004E-2</v>
      </c>
      <c r="AE107" s="10">
        <f t="shared" si="97"/>
        <v>8.4000000000000012E-3</v>
      </c>
      <c r="AF107" s="21">
        <f t="shared" si="98"/>
        <v>0.55000000000000004</v>
      </c>
      <c r="AG107" s="10">
        <f t="shared" si="99"/>
        <v>8.4000000000000012E-3</v>
      </c>
      <c r="AH107" s="10">
        <f t="shared" si="100"/>
        <v>1.8270000000000002E-2</v>
      </c>
      <c r="AI107" s="28">
        <f t="shared" si="44"/>
        <v>266.70000000000005</v>
      </c>
      <c r="AJ107" s="19">
        <f t="shared" si="59"/>
        <v>1.2700000000000003E-2</v>
      </c>
      <c r="AK107" s="20">
        <f t="shared" si="101"/>
        <v>1.3284285714285715</v>
      </c>
      <c r="AL107" s="20">
        <f t="shared" si="57"/>
        <v>1.5284285714285715</v>
      </c>
      <c r="AM107" s="20">
        <f t="shared" si="58"/>
        <v>1.7284285714285716</v>
      </c>
    </row>
    <row r="108" spans="3:42" x14ac:dyDescent="0.25">
      <c r="C108" s="17" t="s">
        <v>84</v>
      </c>
      <c r="D108" s="10" t="s">
        <v>115</v>
      </c>
      <c r="E108" s="10" t="s">
        <v>14</v>
      </c>
      <c r="F108" s="10" t="s">
        <v>107</v>
      </c>
      <c r="G108" s="10" t="s">
        <v>116</v>
      </c>
      <c r="H108" s="10" t="s">
        <v>115</v>
      </c>
      <c r="I108" s="10">
        <v>15</v>
      </c>
      <c r="J108" s="10">
        <v>10</v>
      </c>
      <c r="K108" s="10">
        <v>30</v>
      </c>
      <c r="L108" s="10">
        <f t="shared" si="40"/>
        <v>0.15</v>
      </c>
      <c r="M108" s="10">
        <f t="shared" si="40"/>
        <v>0.1</v>
      </c>
      <c r="N108" s="10">
        <f t="shared" si="40"/>
        <v>0.3</v>
      </c>
      <c r="O108" s="10">
        <v>14</v>
      </c>
      <c r="P108" s="10">
        <v>9</v>
      </c>
      <c r="Q108" s="10">
        <v>29</v>
      </c>
      <c r="R108" s="10">
        <f t="shared" si="41"/>
        <v>140</v>
      </c>
      <c r="S108" s="10">
        <f t="shared" si="42"/>
        <v>90</v>
      </c>
      <c r="T108" s="10">
        <f t="shared" si="43"/>
        <v>290</v>
      </c>
      <c r="U108" s="10">
        <f t="shared" si="45"/>
        <v>3654</v>
      </c>
      <c r="V108" s="10">
        <v>3.1</v>
      </c>
      <c r="W108" s="10">
        <f t="shared" si="46"/>
        <v>8.4838533114395189E-4</v>
      </c>
      <c r="X108" s="10">
        <f t="shared" si="92"/>
        <v>0.14000000000000001</v>
      </c>
      <c r="Y108" s="10">
        <f t="shared" si="93"/>
        <v>0.09</v>
      </c>
      <c r="Z108" s="10">
        <f t="shared" si="94"/>
        <v>0.28999999999999998</v>
      </c>
      <c r="AA108" s="10" t="s">
        <v>109</v>
      </c>
      <c r="AB108" s="10">
        <v>20</v>
      </c>
      <c r="AC108" s="14">
        <f t="shared" si="95"/>
        <v>33.333333333333336</v>
      </c>
      <c r="AD108" s="10">
        <f t="shared" si="96"/>
        <v>4.0600000000000004E-2</v>
      </c>
      <c r="AE108" s="10">
        <f t="shared" si="97"/>
        <v>1.26E-2</v>
      </c>
      <c r="AF108" s="21">
        <f t="shared" si="98"/>
        <v>0.6</v>
      </c>
      <c r="AG108" s="10">
        <f t="shared" si="99"/>
        <v>5.0400000000000002E-3</v>
      </c>
      <c r="AH108" s="10">
        <f t="shared" si="100"/>
        <v>4.0600000000000004E-2</v>
      </c>
      <c r="AI108" s="28">
        <f t="shared" si="44"/>
        <v>456.40000000000003</v>
      </c>
      <c r="AJ108" s="19">
        <f t="shared" si="59"/>
        <v>1.5213333333333337E-2</v>
      </c>
      <c r="AK108" s="20">
        <f t="shared" si="101"/>
        <v>1.317966666666667</v>
      </c>
      <c r="AL108" s="20">
        <f t="shared" si="57"/>
        <v>1.5179666666666669</v>
      </c>
      <c r="AM108" s="20">
        <f t="shared" si="58"/>
        <v>1.7179666666666669</v>
      </c>
    </row>
    <row r="109" spans="3:42" x14ac:dyDescent="0.25">
      <c r="C109" s="17" t="s">
        <v>84</v>
      </c>
      <c r="D109" s="10" t="s">
        <v>115</v>
      </c>
      <c r="E109" s="10" t="s">
        <v>13</v>
      </c>
      <c r="F109" s="10" t="s">
        <v>131</v>
      </c>
      <c r="G109" s="10" t="s">
        <v>117</v>
      </c>
      <c r="H109" s="10" t="s">
        <v>115</v>
      </c>
      <c r="I109" s="10">
        <v>15</v>
      </c>
      <c r="J109" s="10">
        <v>10</v>
      </c>
      <c r="K109" s="10">
        <v>30</v>
      </c>
      <c r="L109" s="10">
        <f t="shared" si="40"/>
        <v>0.15</v>
      </c>
      <c r="M109" s="10">
        <f t="shared" si="40"/>
        <v>0.1</v>
      </c>
      <c r="N109" s="10">
        <f t="shared" si="40"/>
        <v>0.3</v>
      </c>
      <c r="O109" s="10">
        <v>14</v>
      </c>
      <c r="P109" s="10">
        <v>9</v>
      </c>
      <c r="Q109" s="10">
        <v>29</v>
      </c>
      <c r="R109" s="10">
        <f t="shared" si="41"/>
        <v>140</v>
      </c>
      <c r="S109" s="10">
        <f t="shared" si="42"/>
        <v>90</v>
      </c>
      <c r="T109" s="10">
        <f t="shared" si="43"/>
        <v>290</v>
      </c>
      <c r="U109" s="10">
        <f t="shared" si="45"/>
        <v>3654</v>
      </c>
      <c r="V109" s="10">
        <v>3.4</v>
      </c>
      <c r="W109" s="10">
        <f t="shared" si="46"/>
        <v>9.3048713738368908E-4</v>
      </c>
      <c r="X109" s="10">
        <f t="shared" si="92"/>
        <v>0.14000000000000001</v>
      </c>
      <c r="Y109" s="10">
        <f t="shared" si="93"/>
        <v>0.09</v>
      </c>
      <c r="Z109" s="10">
        <f t="shared" si="94"/>
        <v>0.28999999999999998</v>
      </c>
      <c r="AA109" s="10" t="s">
        <v>109</v>
      </c>
      <c r="AB109" s="10">
        <v>20</v>
      </c>
      <c r="AC109" s="14">
        <f t="shared" si="95"/>
        <v>33.333333333333336</v>
      </c>
      <c r="AD109" s="10">
        <f t="shared" si="96"/>
        <v>4.0600000000000004E-2</v>
      </c>
      <c r="AE109" s="10">
        <f t="shared" si="97"/>
        <v>1.26E-2</v>
      </c>
      <c r="AF109" s="21">
        <f t="shared" si="98"/>
        <v>0.55000000000000004</v>
      </c>
      <c r="AG109" s="10">
        <f t="shared" si="99"/>
        <v>1.26E-2</v>
      </c>
      <c r="AH109" s="10">
        <f t="shared" si="100"/>
        <v>1.8270000000000002E-2</v>
      </c>
      <c r="AI109" s="28">
        <f t="shared" si="44"/>
        <v>308.70000000000005</v>
      </c>
      <c r="AJ109" s="19">
        <f t="shared" si="59"/>
        <v>1.0290000000000001E-2</v>
      </c>
      <c r="AK109" s="20">
        <f t="shared" si="101"/>
        <v>1.3176000000000001</v>
      </c>
      <c r="AL109" s="20">
        <f t="shared" si="57"/>
        <v>1.5176000000000001</v>
      </c>
      <c r="AM109" s="20">
        <f t="shared" si="58"/>
        <v>1.7176</v>
      </c>
    </row>
    <row r="110" spans="3:42" x14ac:dyDescent="0.25">
      <c r="C110" s="17" t="s">
        <v>84</v>
      </c>
      <c r="D110" s="10" t="s">
        <v>119</v>
      </c>
      <c r="E110" s="10" t="s">
        <v>14</v>
      </c>
      <c r="F110" s="10" t="s">
        <v>107</v>
      </c>
      <c r="G110" s="10" t="s">
        <v>130</v>
      </c>
      <c r="H110" s="10" t="s">
        <v>119</v>
      </c>
      <c r="I110" s="10">
        <v>10</v>
      </c>
      <c r="J110" s="10">
        <v>20</v>
      </c>
      <c r="K110" s="10">
        <v>40</v>
      </c>
      <c r="L110" s="10">
        <f t="shared" si="40"/>
        <v>0.1</v>
      </c>
      <c r="M110" s="10">
        <f t="shared" si="40"/>
        <v>0.2</v>
      </c>
      <c r="N110" s="10">
        <f t="shared" si="40"/>
        <v>0.4</v>
      </c>
      <c r="O110" s="10">
        <v>9</v>
      </c>
      <c r="P110" s="10">
        <v>19</v>
      </c>
      <c r="Q110" s="10">
        <v>39</v>
      </c>
      <c r="R110" s="10">
        <f t="shared" si="41"/>
        <v>90</v>
      </c>
      <c r="S110" s="10">
        <f t="shared" si="42"/>
        <v>190</v>
      </c>
      <c r="T110" s="10">
        <f t="shared" si="43"/>
        <v>390</v>
      </c>
      <c r="U110" s="10">
        <f t="shared" si="45"/>
        <v>6669</v>
      </c>
      <c r="V110" s="10">
        <v>5.0999999999999996</v>
      </c>
      <c r="W110" s="10">
        <f t="shared" si="46"/>
        <v>7.6473234367971203E-4</v>
      </c>
      <c r="X110" s="10">
        <f t="shared" si="92"/>
        <v>0.09</v>
      </c>
      <c r="Y110" s="10">
        <f t="shared" si="93"/>
        <v>0.19</v>
      </c>
      <c r="Z110" s="10">
        <f t="shared" si="94"/>
        <v>0.39</v>
      </c>
      <c r="AA110" s="10" t="s">
        <v>109</v>
      </c>
      <c r="AB110" s="10">
        <v>20</v>
      </c>
      <c r="AC110" s="14">
        <f t="shared" si="95"/>
        <v>12.499999999999998</v>
      </c>
      <c r="AD110" s="10">
        <f t="shared" si="96"/>
        <v>3.5099999999999999E-2</v>
      </c>
      <c r="AE110" s="10">
        <f t="shared" si="97"/>
        <v>1.7100000000000001E-2</v>
      </c>
      <c r="AF110" s="21">
        <f t="shared" si="98"/>
        <v>0.6</v>
      </c>
      <c r="AG110" s="10">
        <f t="shared" si="99"/>
        <v>6.8400000000000006E-3</v>
      </c>
      <c r="AH110" s="10">
        <f t="shared" si="100"/>
        <v>3.5099999999999999E-2</v>
      </c>
      <c r="AI110" s="28">
        <f t="shared" si="44"/>
        <v>419.4</v>
      </c>
      <c r="AJ110" s="19">
        <f t="shared" si="59"/>
        <v>5.2424999999999998E-3</v>
      </c>
      <c r="AK110" s="20">
        <f t="shared" si="101"/>
        <v>0.73023749999999987</v>
      </c>
      <c r="AL110" s="20">
        <f t="shared" si="57"/>
        <v>0.93023749999999983</v>
      </c>
      <c r="AM110" s="20">
        <f t="shared" si="58"/>
        <v>1.1302374999999998</v>
      </c>
    </row>
    <row r="111" spans="3:42" x14ac:dyDescent="0.25">
      <c r="C111" s="17" t="s">
        <v>84</v>
      </c>
      <c r="D111" s="10" t="s">
        <v>119</v>
      </c>
      <c r="E111" s="10" t="s">
        <v>13</v>
      </c>
      <c r="F111" s="10" t="s">
        <v>107</v>
      </c>
      <c r="G111" s="10" t="s">
        <v>134</v>
      </c>
      <c r="H111" s="10" t="s">
        <v>119</v>
      </c>
      <c r="I111" s="10">
        <v>10</v>
      </c>
      <c r="J111" s="10">
        <v>20</v>
      </c>
      <c r="K111" s="10">
        <v>40</v>
      </c>
      <c r="L111" s="10">
        <f t="shared" si="40"/>
        <v>0.1</v>
      </c>
      <c r="M111" s="10">
        <f t="shared" si="40"/>
        <v>0.2</v>
      </c>
      <c r="N111" s="10">
        <f t="shared" si="40"/>
        <v>0.4</v>
      </c>
      <c r="O111" s="10">
        <v>9</v>
      </c>
      <c r="P111" s="10">
        <v>19</v>
      </c>
      <c r="Q111" s="10">
        <v>39</v>
      </c>
      <c r="R111" s="10">
        <f t="shared" si="41"/>
        <v>90</v>
      </c>
      <c r="S111" s="10">
        <f t="shared" si="42"/>
        <v>190</v>
      </c>
      <c r="T111" s="10">
        <f t="shared" si="43"/>
        <v>390</v>
      </c>
      <c r="U111" s="10">
        <f t="shared" si="45"/>
        <v>6669</v>
      </c>
      <c r="V111" s="10">
        <v>5.6</v>
      </c>
      <c r="W111" s="10">
        <f t="shared" si="46"/>
        <v>8.3970610286399755E-4</v>
      </c>
      <c r="X111" s="10">
        <f t="shared" si="92"/>
        <v>0.09</v>
      </c>
      <c r="Y111" s="10">
        <f t="shared" si="93"/>
        <v>0.19</v>
      </c>
      <c r="Z111" s="10">
        <f t="shared" si="94"/>
        <v>0.39</v>
      </c>
      <c r="AA111" s="10" t="s">
        <v>109</v>
      </c>
      <c r="AB111" s="10">
        <v>20</v>
      </c>
      <c r="AC111" s="14">
        <f t="shared" si="95"/>
        <v>12.499999999999998</v>
      </c>
      <c r="AD111" s="10">
        <f t="shared" si="96"/>
        <v>3.5099999999999999E-2</v>
      </c>
      <c r="AE111" s="10">
        <f t="shared" si="97"/>
        <v>1.7100000000000001E-2</v>
      </c>
      <c r="AF111" s="21">
        <f t="shared" si="98"/>
        <v>0.55000000000000004</v>
      </c>
      <c r="AG111" s="10">
        <f t="shared" si="99"/>
        <v>1.7100000000000001E-2</v>
      </c>
      <c r="AH111" s="10">
        <f t="shared" si="100"/>
        <v>1.5794999999999997E-2</v>
      </c>
      <c r="AI111" s="28">
        <f t="shared" si="44"/>
        <v>328.94999999999993</v>
      </c>
      <c r="AJ111" s="19">
        <f t="shared" si="59"/>
        <v>4.1118749999999992E-3</v>
      </c>
      <c r="AK111" s="20">
        <f t="shared" si="101"/>
        <v>0.76893749999999983</v>
      </c>
      <c r="AL111" s="20">
        <f t="shared" si="57"/>
        <v>0.96893749999999979</v>
      </c>
      <c r="AM111" s="20">
        <f t="shared" si="58"/>
        <v>1.1689374999999997</v>
      </c>
    </row>
    <row r="112" spans="3:42" x14ac:dyDescent="0.25">
      <c r="C112" s="17" t="s">
        <v>81</v>
      </c>
      <c r="D112" s="10" t="s">
        <v>119</v>
      </c>
      <c r="E112" s="10" t="s">
        <v>14</v>
      </c>
      <c r="F112" s="10" t="s">
        <v>107</v>
      </c>
      <c r="G112" s="10" t="s">
        <v>153</v>
      </c>
      <c r="H112" s="10" t="s">
        <v>119</v>
      </c>
      <c r="I112" s="10">
        <v>10</v>
      </c>
      <c r="J112" s="10">
        <v>20</v>
      </c>
      <c r="K112" s="10">
        <v>40</v>
      </c>
      <c r="L112" s="10">
        <f t="shared" si="40"/>
        <v>0.1</v>
      </c>
      <c r="M112" s="10">
        <f t="shared" si="40"/>
        <v>0.2</v>
      </c>
      <c r="N112" s="10">
        <f t="shared" si="40"/>
        <v>0.4</v>
      </c>
      <c r="O112" s="10">
        <v>9</v>
      </c>
      <c r="P112" s="10">
        <v>19</v>
      </c>
      <c r="Q112" s="10">
        <v>39</v>
      </c>
      <c r="R112" s="10">
        <f t="shared" si="41"/>
        <v>90</v>
      </c>
      <c r="S112" s="10">
        <f t="shared" si="42"/>
        <v>190</v>
      </c>
      <c r="T112" s="10">
        <f t="shared" si="43"/>
        <v>390</v>
      </c>
      <c r="U112" s="10">
        <f t="shared" si="45"/>
        <v>6669</v>
      </c>
      <c r="V112" s="10">
        <v>5</v>
      </c>
      <c r="W112" s="10">
        <f t="shared" si="46"/>
        <v>7.4973759184285499E-4</v>
      </c>
      <c r="X112" s="10">
        <f t="shared" si="92"/>
        <v>0.09</v>
      </c>
      <c r="Y112" s="10">
        <f t="shared" si="93"/>
        <v>0.19</v>
      </c>
      <c r="Z112" s="10">
        <f t="shared" si="94"/>
        <v>0.39</v>
      </c>
      <c r="AA112" s="10" t="s">
        <v>109</v>
      </c>
      <c r="AB112" s="10">
        <v>20</v>
      </c>
      <c r="AC112" s="14">
        <f t="shared" si="95"/>
        <v>12.499999999999998</v>
      </c>
      <c r="AD112" s="10">
        <f t="shared" si="96"/>
        <v>3.5099999999999999E-2</v>
      </c>
      <c r="AE112" s="10">
        <f t="shared" si="97"/>
        <v>1.7100000000000001E-2</v>
      </c>
      <c r="AF112" s="21">
        <f t="shared" si="98"/>
        <v>0.6</v>
      </c>
      <c r="AG112" s="10">
        <f t="shared" si="99"/>
        <v>6.8400000000000006E-3</v>
      </c>
      <c r="AH112" s="10">
        <f t="shared" si="100"/>
        <v>3.5099999999999999E-2</v>
      </c>
      <c r="AI112" s="28">
        <f t="shared" si="44"/>
        <v>419.4</v>
      </c>
      <c r="AJ112" s="19">
        <f t="shared" si="59"/>
        <v>5.2424999999999998E-3</v>
      </c>
      <c r="AK112" s="20">
        <f t="shared" si="101"/>
        <v>0.71797499999999992</v>
      </c>
      <c r="AL112" s="20">
        <f t="shared" si="57"/>
        <v>0.91797499999999999</v>
      </c>
      <c r="AM112" s="20">
        <f t="shared" si="58"/>
        <v>1.1179749999999999</v>
      </c>
    </row>
    <row r="113" spans="3:39" x14ac:dyDescent="0.25">
      <c r="C113" s="17" t="s">
        <v>81</v>
      </c>
      <c r="D113" s="10" t="s">
        <v>124</v>
      </c>
      <c r="E113" s="10" t="s">
        <v>14</v>
      </c>
      <c r="F113" s="10" t="s">
        <v>107</v>
      </c>
      <c r="G113" s="10" t="s">
        <v>141</v>
      </c>
      <c r="H113" s="10" t="s">
        <v>124</v>
      </c>
      <c r="I113" s="10">
        <v>12</v>
      </c>
      <c r="J113" s="10">
        <v>20</v>
      </c>
      <c r="K113" s="10">
        <v>40</v>
      </c>
      <c r="L113" s="10">
        <f t="shared" si="40"/>
        <v>0.12</v>
      </c>
      <c r="M113" s="10">
        <f t="shared" si="40"/>
        <v>0.2</v>
      </c>
      <c r="N113" s="10">
        <f t="shared" si="40"/>
        <v>0.4</v>
      </c>
      <c r="O113" s="10">
        <v>11.5</v>
      </c>
      <c r="P113" s="10">
        <v>19</v>
      </c>
      <c r="Q113" s="10">
        <v>39</v>
      </c>
      <c r="R113" s="10">
        <f t="shared" si="41"/>
        <v>115</v>
      </c>
      <c r="S113" s="10">
        <f t="shared" si="42"/>
        <v>190</v>
      </c>
      <c r="T113" s="10">
        <f t="shared" si="43"/>
        <v>390</v>
      </c>
      <c r="U113" s="10">
        <f t="shared" si="45"/>
        <v>8521.5</v>
      </c>
      <c r="V113" s="10">
        <v>6.2</v>
      </c>
      <c r="W113" s="10">
        <f t="shared" si="46"/>
        <v>7.2757143695358799E-4</v>
      </c>
      <c r="X113" s="10">
        <f t="shared" ref="X113:X140" si="102">+O113/100</f>
        <v>0.115</v>
      </c>
      <c r="Y113" s="10">
        <f t="shared" ref="Y113:Y140" si="103">+P113/100</f>
        <v>0.19</v>
      </c>
      <c r="Z113" s="10">
        <f t="shared" ref="Z113:Z140" si="104">+Q113/100</f>
        <v>0.39</v>
      </c>
      <c r="AA113" s="10" t="s">
        <v>109</v>
      </c>
      <c r="AB113" s="10">
        <v>20</v>
      </c>
      <c r="AC113" s="14">
        <f t="shared" ref="AC113:AC132" si="105">(1/(((Z113)+($D$2))*((Y113)+($D$2))))</f>
        <v>12.499999999999998</v>
      </c>
      <c r="AD113" s="10">
        <f t="shared" ref="AD113:AD132" si="106">+Z113*X113</f>
        <v>4.4850000000000001E-2</v>
      </c>
      <c r="AE113" s="10">
        <f t="shared" ref="AE113:AE132" si="107">+Y113*X113</f>
        <v>2.1850000000000001E-2</v>
      </c>
      <c r="AF113" s="21">
        <f t="shared" ref="AF113:AF132" si="108">+IF(E113="PV",55%,60%)</f>
        <v>0.6</v>
      </c>
      <c r="AG113" s="10">
        <f t="shared" ref="AG113:AG132" si="109">+IF(E113="PV", (AE113),(AE113-AE113*AF113))</f>
        <v>8.7400000000000012E-3</v>
      </c>
      <c r="AH113" s="10">
        <f t="shared" ref="AH113:AH132" si="110">+IF(E113="PV", (AD113-AF113*AD113),(AD113))</f>
        <v>4.4850000000000001E-2</v>
      </c>
      <c r="AI113" s="28">
        <f t="shared" si="44"/>
        <v>535.9</v>
      </c>
      <c r="AJ113" s="19">
        <f t="shared" si="59"/>
        <v>6.698749999999999E-3</v>
      </c>
      <c r="AK113" s="20">
        <f t="shared" ref="AK113:AK132" si="111">AC113*(V113*(9.81/1000))+AJ113*(AB113)</f>
        <v>0.89424999999999999</v>
      </c>
      <c r="AL113" s="20">
        <f t="shared" si="57"/>
        <v>1.0942499999999999</v>
      </c>
      <c r="AM113" s="20">
        <f t="shared" si="58"/>
        <v>1.2942499999999999</v>
      </c>
    </row>
    <row r="114" spans="3:39" x14ac:dyDescent="0.25">
      <c r="C114" s="17" t="s">
        <v>81</v>
      </c>
      <c r="D114" s="10" t="s">
        <v>126</v>
      </c>
      <c r="E114" s="10" t="s">
        <v>14</v>
      </c>
      <c r="F114" s="10" t="s">
        <v>107</v>
      </c>
      <c r="G114" s="10" t="s">
        <v>141</v>
      </c>
      <c r="H114" s="10" t="s">
        <v>126</v>
      </c>
      <c r="I114" s="10">
        <v>15</v>
      </c>
      <c r="J114" s="10">
        <v>20</v>
      </c>
      <c r="K114" s="10">
        <v>40</v>
      </c>
      <c r="L114" s="10">
        <f t="shared" si="40"/>
        <v>0.15</v>
      </c>
      <c r="M114" s="10">
        <f t="shared" si="40"/>
        <v>0.2</v>
      </c>
      <c r="N114" s="10">
        <f t="shared" si="40"/>
        <v>0.4</v>
      </c>
      <c r="O114" s="10">
        <v>14</v>
      </c>
      <c r="P114" s="10">
        <v>19</v>
      </c>
      <c r="Q114" s="10">
        <v>39</v>
      </c>
      <c r="R114" s="10">
        <f t="shared" si="41"/>
        <v>140</v>
      </c>
      <c r="S114" s="10">
        <f t="shared" si="42"/>
        <v>190</v>
      </c>
      <c r="T114" s="10">
        <f t="shared" si="43"/>
        <v>390</v>
      </c>
      <c r="U114" s="10">
        <f t="shared" si="45"/>
        <v>10374</v>
      </c>
      <c r="V114" s="10">
        <v>7</v>
      </c>
      <c r="W114" s="10">
        <f t="shared" si="46"/>
        <v>6.7476383265856947E-4</v>
      </c>
      <c r="X114" s="10">
        <f t="shared" si="102"/>
        <v>0.14000000000000001</v>
      </c>
      <c r="Y114" s="10">
        <f t="shared" si="103"/>
        <v>0.19</v>
      </c>
      <c r="Z114" s="10">
        <f t="shared" si="104"/>
        <v>0.39</v>
      </c>
      <c r="AA114" s="10" t="s">
        <v>109</v>
      </c>
      <c r="AB114" s="10">
        <v>20</v>
      </c>
      <c r="AC114" s="14">
        <f t="shared" si="105"/>
        <v>12.499999999999998</v>
      </c>
      <c r="AD114" s="10">
        <f t="shared" si="106"/>
        <v>5.460000000000001E-2</v>
      </c>
      <c r="AE114" s="10">
        <f t="shared" si="107"/>
        <v>2.6600000000000002E-2</v>
      </c>
      <c r="AF114" s="21">
        <f t="shared" si="108"/>
        <v>0.6</v>
      </c>
      <c r="AG114" s="10">
        <f t="shared" si="109"/>
        <v>1.064E-2</v>
      </c>
      <c r="AH114" s="10">
        <f t="shared" si="110"/>
        <v>5.460000000000001E-2</v>
      </c>
      <c r="AI114" s="28">
        <f t="shared" si="44"/>
        <v>652.40000000000009</v>
      </c>
      <c r="AJ114" s="19">
        <f t="shared" si="59"/>
        <v>8.1550000000000008E-3</v>
      </c>
      <c r="AK114" s="20">
        <f t="shared" si="111"/>
        <v>1.0214750000000001</v>
      </c>
      <c r="AL114" s="20">
        <f t="shared" si="57"/>
        <v>1.2214750000000001</v>
      </c>
      <c r="AM114" s="20">
        <f t="shared" si="58"/>
        <v>1.421475</v>
      </c>
    </row>
    <row r="115" spans="3:39" x14ac:dyDescent="0.25">
      <c r="C115" s="17" t="s">
        <v>10</v>
      </c>
      <c r="D115" s="10" t="s">
        <v>106</v>
      </c>
      <c r="E115" s="10" t="s">
        <v>13</v>
      </c>
      <c r="F115" s="10" t="s">
        <v>131</v>
      </c>
      <c r="G115" s="10" t="s">
        <v>108</v>
      </c>
      <c r="H115" s="10" t="s">
        <v>106</v>
      </c>
      <c r="I115" s="10">
        <v>12</v>
      </c>
      <c r="J115" s="10">
        <v>6</v>
      </c>
      <c r="K115" s="10">
        <v>24</v>
      </c>
      <c r="L115" s="10">
        <f t="shared" si="40"/>
        <v>0.12</v>
      </c>
      <c r="M115" s="10">
        <f t="shared" si="40"/>
        <v>0.06</v>
      </c>
      <c r="N115" s="10">
        <f t="shared" si="40"/>
        <v>0.24</v>
      </c>
      <c r="O115" s="10">
        <v>11.5</v>
      </c>
      <c r="P115" s="10">
        <v>6</v>
      </c>
      <c r="Q115" s="10">
        <v>24</v>
      </c>
      <c r="R115" s="10">
        <f t="shared" si="41"/>
        <v>115</v>
      </c>
      <c r="S115" s="10">
        <f t="shared" si="42"/>
        <v>60</v>
      </c>
      <c r="T115" s="10">
        <f t="shared" si="43"/>
        <v>240</v>
      </c>
      <c r="U115" s="10">
        <f t="shared" si="45"/>
        <v>1656</v>
      </c>
      <c r="V115" s="10">
        <v>1.5</v>
      </c>
      <c r="W115" s="10">
        <f t="shared" si="46"/>
        <v>9.0579710144927537E-4</v>
      </c>
      <c r="X115" s="10">
        <f t="shared" si="102"/>
        <v>0.115</v>
      </c>
      <c r="Y115" s="10">
        <f t="shared" si="103"/>
        <v>0.06</v>
      </c>
      <c r="Z115" s="10">
        <f t="shared" si="104"/>
        <v>0.24</v>
      </c>
      <c r="AA115" s="10" t="s">
        <v>109</v>
      </c>
      <c r="AB115" s="10">
        <v>20</v>
      </c>
      <c r="AC115" s="14">
        <f t="shared" si="105"/>
        <v>57.142857142857146</v>
      </c>
      <c r="AD115" s="10">
        <f t="shared" si="106"/>
        <v>2.76E-2</v>
      </c>
      <c r="AE115" s="10">
        <f t="shared" si="107"/>
        <v>6.8999999999999999E-3</v>
      </c>
      <c r="AF115" s="21">
        <f t="shared" si="108"/>
        <v>0.55000000000000004</v>
      </c>
      <c r="AG115" s="10">
        <f t="shared" si="109"/>
        <v>6.8999999999999999E-3</v>
      </c>
      <c r="AH115" s="10">
        <f t="shared" si="110"/>
        <v>1.2419999999999999E-2</v>
      </c>
      <c r="AI115" s="28">
        <f t="shared" si="44"/>
        <v>193.2</v>
      </c>
      <c r="AJ115" s="19">
        <f t="shared" si="59"/>
        <v>1.1039999999999999E-2</v>
      </c>
      <c r="AK115" s="20">
        <f t="shared" si="111"/>
        <v>1.0616571428571431</v>
      </c>
      <c r="AL115" s="20">
        <f t="shared" si="57"/>
        <v>1.261657142857143</v>
      </c>
      <c r="AM115" s="20">
        <f t="shared" si="58"/>
        <v>1.4616571428571432</v>
      </c>
    </row>
    <row r="116" spans="3:39" x14ac:dyDescent="0.25">
      <c r="C116" s="17" t="s">
        <v>10</v>
      </c>
      <c r="D116" s="10" t="s">
        <v>114</v>
      </c>
      <c r="E116" s="10" t="s">
        <v>14</v>
      </c>
      <c r="F116" s="10" t="s">
        <v>107</v>
      </c>
      <c r="G116" s="10" t="s">
        <v>113</v>
      </c>
      <c r="H116" s="10" t="s">
        <v>114</v>
      </c>
      <c r="I116" s="10">
        <v>8</v>
      </c>
      <c r="J116" s="10">
        <v>20</v>
      </c>
      <c r="K116" s="10">
        <v>40</v>
      </c>
      <c r="L116" s="10">
        <f t="shared" si="40"/>
        <v>0.08</v>
      </c>
      <c r="M116" s="10">
        <f t="shared" si="40"/>
        <v>0.2</v>
      </c>
      <c r="N116" s="10">
        <f t="shared" si="40"/>
        <v>0.4</v>
      </c>
      <c r="O116" s="10">
        <v>7</v>
      </c>
      <c r="P116" s="10">
        <v>19</v>
      </c>
      <c r="Q116" s="10">
        <v>39</v>
      </c>
      <c r="R116" s="10">
        <f t="shared" si="41"/>
        <v>70</v>
      </c>
      <c r="S116" s="10">
        <f t="shared" si="42"/>
        <v>190</v>
      </c>
      <c r="T116" s="10">
        <f t="shared" si="43"/>
        <v>390</v>
      </c>
      <c r="U116" s="10">
        <f t="shared" si="45"/>
        <v>5187</v>
      </c>
      <c r="V116" s="10">
        <v>5.0999999999999996</v>
      </c>
      <c r="W116" s="10">
        <f t="shared" si="46"/>
        <v>9.8322729901677264E-4</v>
      </c>
      <c r="X116" s="10">
        <f t="shared" si="102"/>
        <v>7.0000000000000007E-2</v>
      </c>
      <c r="Y116" s="10">
        <f t="shared" si="103"/>
        <v>0.19</v>
      </c>
      <c r="Z116" s="10">
        <f t="shared" si="104"/>
        <v>0.39</v>
      </c>
      <c r="AA116" s="10" t="s">
        <v>109</v>
      </c>
      <c r="AB116" s="10">
        <v>20</v>
      </c>
      <c r="AC116" s="14">
        <f t="shared" si="105"/>
        <v>12.499999999999998</v>
      </c>
      <c r="AD116" s="10">
        <f t="shared" si="106"/>
        <v>2.7300000000000005E-2</v>
      </c>
      <c r="AE116" s="10">
        <f t="shared" si="107"/>
        <v>1.3300000000000001E-2</v>
      </c>
      <c r="AF116" s="21">
        <f t="shared" si="108"/>
        <v>0.6</v>
      </c>
      <c r="AG116" s="10">
        <f t="shared" si="109"/>
        <v>5.3200000000000001E-3</v>
      </c>
      <c r="AH116" s="10">
        <f t="shared" si="110"/>
        <v>2.7300000000000005E-2</v>
      </c>
      <c r="AI116" s="28">
        <f t="shared" si="44"/>
        <v>326.20000000000005</v>
      </c>
      <c r="AJ116" s="19">
        <f t="shared" si="59"/>
        <v>4.0775000000000004E-3</v>
      </c>
      <c r="AK116" s="20">
        <f t="shared" si="111"/>
        <v>0.70693749999999989</v>
      </c>
      <c r="AL116" s="20">
        <f t="shared" si="57"/>
        <v>0.90693749999999995</v>
      </c>
      <c r="AM116" s="20">
        <f t="shared" si="58"/>
        <v>1.1069374999999999</v>
      </c>
    </row>
    <row r="117" spans="3:39" x14ac:dyDescent="0.25">
      <c r="C117" s="17" t="s">
        <v>10</v>
      </c>
      <c r="D117" s="10" t="s">
        <v>115</v>
      </c>
      <c r="E117" s="10" t="s">
        <v>14</v>
      </c>
      <c r="F117" s="10" t="s">
        <v>107</v>
      </c>
      <c r="G117" s="10" t="s">
        <v>117</v>
      </c>
      <c r="H117" s="10" t="s">
        <v>115</v>
      </c>
      <c r="I117" s="10">
        <v>15</v>
      </c>
      <c r="J117" s="10">
        <v>10</v>
      </c>
      <c r="K117" s="10">
        <v>30</v>
      </c>
      <c r="L117" s="10">
        <f t="shared" si="40"/>
        <v>0.15</v>
      </c>
      <c r="M117" s="10">
        <f t="shared" si="40"/>
        <v>0.1</v>
      </c>
      <c r="N117" s="10">
        <f t="shared" si="40"/>
        <v>0.3</v>
      </c>
      <c r="O117" s="10">
        <v>14</v>
      </c>
      <c r="P117" s="10">
        <v>9</v>
      </c>
      <c r="Q117" s="10">
        <v>29</v>
      </c>
      <c r="R117" s="10">
        <f t="shared" si="41"/>
        <v>140</v>
      </c>
      <c r="S117" s="10">
        <f t="shared" si="42"/>
        <v>90</v>
      </c>
      <c r="T117" s="10">
        <f t="shared" si="43"/>
        <v>290</v>
      </c>
      <c r="U117" s="10">
        <f t="shared" si="45"/>
        <v>3654</v>
      </c>
      <c r="V117" s="10">
        <v>3.1</v>
      </c>
      <c r="W117" s="10">
        <f t="shared" si="46"/>
        <v>8.4838533114395189E-4</v>
      </c>
      <c r="X117" s="10">
        <f t="shared" si="102"/>
        <v>0.14000000000000001</v>
      </c>
      <c r="Y117" s="10">
        <f t="shared" si="103"/>
        <v>0.09</v>
      </c>
      <c r="Z117" s="10">
        <f t="shared" si="104"/>
        <v>0.28999999999999998</v>
      </c>
      <c r="AA117" s="10" t="s">
        <v>109</v>
      </c>
      <c r="AB117" s="10">
        <v>20</v>
      </c>
      <c r="AC117" s="14">
        <f t="shared" si="105"/>
        <v>33.333333333333336</v>
      </c>
      <c r="AD117" s="10">
        <f t="shared" si="106"/>
        <v>4.0600000000000004E-2</v>
      </c>
      <c r="AE117" s="10">
        <f t="shared" si="107"/>
        <v>1.26E-2</v>
      </c>
      <c r="AF117" s="21">
        <f t="shared" si="108"/>
        <v>0.6</v>
      </c>
      <c r="AG117" s="10">
        <f t="shared" si="109"/>
        <v>5.0400000000000002E-3</v>
      </c>
      <c r="AH117" s="10">
        <f t="shared" si="110"/>
        <v>4.0600000000000004E-2</v>
      </c>
      <c r="AI117" s="28">
        <f t="shared" si="44"/>
        <v>456.40000000000003</v>
      </c>
      <c r="AJ117" s="19">
        <f>(AG117*0.005*AC117*2)+(AH117*0.005*AC117*2)</f>
        <v>1.5213333333333337E-2</v>
      </c>
      <c r="AK117" s="20">
        <f t="shared" si="111"/>
        <v>1.317966666666667</v>
      </c>
      <c r="AL117" s="20">
        <f t="shared" si="57"/>
        <v>1.5179666666666669</v>
      </c>
      <c r="AM117" s="20">
        <f t="shared" si="58"/>
        <v>1.7179666666666669</v>
      </c>
    </row>
    <row r="118" spans="3:39" x14ac:dyDescent="0.25">
      <c r="C118" s="17" t="s">
        <v>10</v>
      </c>
      <c r="D118" s="10" t="s">
        <v>115</v>
      </c>
      <c r="E118" s="10" t="s">
        <v>13</v>
      </c>
      <c r="F118" s="10" t="s">
        <v>131</v>
      </c>
      <c r="G118" s="10" t="s">
        <v>117</v>
      </c>
      <c r="H118" s="10" t="s">
        <v>115</v>
      </c>
      <c r="I118" s="10">
        <v>15</v>
      </c>
      <c r="J118" s="10">
        <v>10</v>
      </c>
      <c r="K118" s="10">
        <v>30</v>
      </c>
      <c r="L118" s="10">
        <f t="shared" si="40"/>
        <v>0.15</v>
      </c>
      <c r="M118" s="10">
        <f t="shared" si="40"/>
        <v>0.1</v>
      </c>
      <c r="N118" s="10">
        <f t="shared" si="40"/>
        <v>0.3</v>
      </c>
      <c r="O118" s="10">
        <v>14</v>
      </c>
      <c r="P118" s="10">
        <v>9</v>
      </c>
      <c r="Q118" s="10">
        <v>29</v>
      </c>
      <c r="R118" s="10">
        <f t="shared" si="41"/>
        <v>140</v>
      </c>
      <c r="S118" s="10">
        <f t="shared" si="42"/>
        <v>90</v>
      </c>
      <c r="T118" s="10">
        <f t="shared" si="43"/>
        <v>290</v>
      </c>
      <c r="U118" s="10">
        <f t="shared" si="45"/>
        <v>3654</v>
      </c>
      <c r="V118" s="10">
        <v>3.1</v>
      </c>
      <c r="W118" s="10">
        <f t="shared" si="46"/>
        <v>8.4838533114395189E-4</v>
      </c>
      <c r="X118" s="10">
        <f t="shared" si="102"/>
        <v>0.14000000000000001</v>
      </c>
      <c r="Y118" s="10">
        <f t="shared" si="103"/>
        <v>0.09</v>
      </c>
      <c r="Z118" s="10">
        <f t="shared" si="104"/>
        <v>0.28999999999999998</v>
      </c>
      <c r="AA118" s="10" t="s">
        <v>109</v>
      </c>
      <c r="AB118" s="10">
        <v>20</v>
      </c>
      <c r="AC118" s="14">
        <f t="shared" si="105"/>
        <v>33.333333333333336</v>
      </c>
      <c r="AD118" s="10">
        <f t="shared" si="106"/>
        <v>4.0600000000000004E-2</v>
      </c>
      <c r="AE118" s="10">
        <f t="shared" si="107"/>
        <v>1.26E-2</v>
      </c>
      <c r="AF118" s="21">
        <f t="shared" si="108"/>
        <v>0.55000000000000004</v>
      </c>
      <c r="AG118" s="10">
        <f t="shared" si="109"/>
        <v>1.26E-2</v>
      </c>
      <c r="AH118" s="10">
        <f t="shared" si="110"/>
        <v>1.8270000000000002E-2</v>
      </c>
      <c r="AI118" s="28">
        <f t="shared" si="44"/>
        <v>308.70000000000005</v>
      </c>
      <c r="AJ118" s="19">
        <f t="shared" si="59"/>
        <v>1.0290000000000001E-2</v>
      </c>
      <c r="AK118" s="20">
        <f t="shared" si="111"/>
        <v>1.2195000000000003</v>
      </c>
      <c r="AL118" s="20">
        <f t="shared" si="57"/>
        <v>1.4195000000000002</v>
      </c>
      <c r="AM118" s="20">
        <f t="shared" si="58"/>
        <v>1.6195000000000004</v>
      </c>
    </row>
    <row r="119" spans="3:39" x14ac:dyDescent="0.25">
      <c r="C119" s="17" t="s">
        <v>10</v>
      </c>
      <c r="D119" s="10" t="s">
        <v>118</v>
      </c>
      <c r="E119" s="10" t="s">
        <v>14</v>
      </c>
      <c r="F119" s="10" t="s">
        <v>107</v>
      </c>
      <c r="G119" s="10" t="s">
        <v>117</v>
      </c>
      <c r="H119" s="10" t="s">
        <v>118</v>
      </c>
      <c r="I119" s="10">
        <v>15</v>
      </c>
      <c r="J119" s="10">
        <v>10</v>
      </c>
      <c r="K119" s="10">
        <v>40</v>
      </c>
      <c r="L119" s="10">
        <f t="shared" si="40"/>
        <v>0.15</v>
      </c>
      <c r="M119" s="10">
        <f t="shared" si="40"/>
        <v>0.1</v>
      </c>
      <c r="N119" s="10">
        <f t="shared" si="40"/>
        <v>0.4</v>
      </c>
      <c r="O119" s="10">
        <v>14</v>
      </c>
      <c r="P119" s="10">
        <v>9</v>
      </c>
      <c r="Q119" s="10">
        <v>39</v>
      </c>
      <c r="R119" s="10">
        <f t="shared" si="41"/>
        <v>140</v>
      </c>
      <c r="S119" s="10">
        <f t="shared" si="42"/>
        <v>90</v>
      </c>
      <c r="T119" s="10">
        <f t="shared" si="43"/>
        <v>390</v>
      </c>
      <c r="U119" s="10">
        <f t="shared" si="45"/>
        <v>4914</v>
      </c>
      <c r="V119" s="10">
        <v>4.5999999999999996</v>
      </c>
      <c r="W119" s="10">
        <f t="shared" si="46"/>
        <v>9.3610093610093606E-4</v>
      </c>
      <c r="X119" s="10">
        <f t="shared" si="102"/>
        <v>0.14000000000000001</v>
      </c>
      <c r="Y119" s="10">
        <f t="shared" si="103"/>
        <v>0.09</v>
      </c>
      <c r="Z119" s="10">
        <f t="shared" si="104"/>
        <v>0.39</v>
      </c>
      <c r="AA119" s="10" t="s">
        <v>109</v>
      </c>
      <c r="AB119" s="10">
        <v>20</v>
      </c>
      <c r="AC119" s="14">
        <f t="shared" si="105"/>
        <v>25</v>
      </c>
      <c r="AD119" s="10">
        <f t="shared" si="106"/>
        <v>5.460000000000001E-2</v>
      </c>
      <c r="AE119" s="10">
        <f t="shared" si="107"/>
        <v>1.26E-2</v>
      </c>
      <c r="AF119" s="21">
        <f t="shared" si="108"/>
        <v>0.6</v>
      </c>
      <c r="AG119" s="10">
        <f t="shared" si="109"/>
        <v>5.0400000000000002E-3</v>
      </c>
      <c r="AH119" s="10">
        <f t="shared" si="110"/>
        <v>5.460000000000001E-2</v>
      </c>
      <c r="AI119" s="28">
        <f t="shared" si="44"/>
        <v>596.4000000000002</v>
      </c>
      <c r="AJ119" s="19">
        <f t="shared" si="59"/>
        <v>1.4910000000000005E-2</v>
      </c>
      <c r="AK119" s="20">
        <f t="shared" si="111"/>
        <v>1.42635</v>
      </c>
      <c r="AL119" s="20">
        <f t="shared" si="57"/>
        <v>1.62635</v>
      </c>
      <c r="AM119" s="20">
        <f t="shared" si="58"/>
        <v>1.8263500000000001</v>
      </c>
    </row>
    <row r="120" spans="3:39" x14ac:dyDescent="0.25">
      <c r="C120" s="17" t="s">
        <v>10</v>
      </c>
      <c r="D120" s="10" t="s">
        <v>118</v>
      </c>
      <c r="E120" s="10" t="s">
        <v>13</v>
      </c>
      <c r="F120" s="10" t="s">
        <v>131</v>
      </c>
      <c r="G120" s="10" t="s">
        <v>117</v>
      </c>
      <c r="H120" s="10" t="s">
        <v>118</v>
      </c>
      <c r="I120" s="10">
        <v>15</v>
      </c>
      <c r="J120" s="10">
        <v>10</v>
      </c>
      <c r="K120" s="10">
        <v>40</v>
      </c>
      <c r="L120" s="10">
        <f t="shared" si="40"/>
        <v>0.15</v>
      </c>
      <c r="M120" s="10">
        <f t="shared" si="40"/>
        <v>0.1</v>
      </c>
      <c r="N120" s="10">
        <f t="shared" si="40"/>
        <v>0.4</v>
      </c>
      <c r="O120" s="10">
        <v>14</v>
      </c>
      <c r="P120" s="10">
        <v>9</v>
      </c>
      <c r="Q120" s="10">
        <v>39</v>
      </c>
      <c r="R120" s="10">
        <f t="shared" si="41"/>
        <v>140</v>
      </c>
      <c r="S120" s="10">
        <f t="shared" si="42"/>
        <v>90</v>
      </c>
      <c r="T120" s="10">
        <f t="shared" si="43"/>
        <v>390</v>
      </c>
      <c r="U120" s="10">
        <f t="shared" si="45"/>
        <v>4914</v>
      </c>
      <c r="V120" s="10">
        <v>4.5999999999999996</v>
      </c>
      <c r="W120" s="10">
        <f t="shared" si="46"/>
        <v>9.3610093610093606E-4</v>
      </c>
      <c r="X120" s="10">
        <f t="shared" si="102"/>
        <v>0.14000000000000001</v>
      </c>
      <c r="Y120" s="10">
        <f t="shared" si="103"/>
        <v>0.09</v>
      </c>
      <c r="Z120" s="10">
        <f t="shared" si="104"/>
        <v>0.39</v>
      </c>
      <c r="AA120" s="10" t="s">
        <v>109</v>
      </c>
      <c r="AB120" s="10">
        <v>20</v>
      </c>
      <c r="AC120" s="14">
        <f t="shared" si="105"/>
        <v>25</v>
      </c>
      <c r="AD120" s="10">
        <f t="shared" si="106"/>
        <v>5.460000000000001E-2</v>
      </c>
      <c r="AE120" s="10">
        <f t="shared" si="107"/>
        <v>1.26E-2</v>
      </c>
      <c r="AF120" s="21">
        <f t="shared" si="108"/>
        <v>0.55000000000000004</v>
      </c>
      <c r="AG120" s="10">
        <f t="shared" si="109"/>
        <v>1.26E-2</v>
      </c>
      <c r="AH120" s="10">
        <f t="shared" si="110"/>
        <v>2.4570000000000002E-2</v>
      </c>
      <c r="AI120" s="28">
        <f t="shared" si="44"/>
        <v>371.7</v>
      </c>
      <c r="AJ120" s="19">
        <f t="shared" si="59"/>
        <v>9.2925000000000004E-3</v>
      </c>
      <c r="AK120" s="20">
        <f t="shared" si="111"/>
        <v>1.3140000000000001</v>
      </c>
      <c r="AL120" s="20">
        <f t="shared" si="57"/>
        <v>1.514</v>
      </c>
      <c r="AM120" s="20">
        <f t="shared" si="58"/>
        <v>1.714</v>
      </c>
    </row>
    <row r="121" spans="3:39" x14ac:dyDescent="0.25">
      <c r="C121" s="17" t="s">
        <v>10</v>
      </c>
      <c r="D121" s="10" t="s">
        <v>119</v>
      </c>
      <c r="E121" s="10" t="s">
        <v>14</v>
      </c>
      <c r="F121" s="10" t="s">
        <v>107</v>
      </c>
      <c r="G121" s="10" t="s">
        <v>156</v>
      </c>
      <c r="H121" s="10" t="s">
        <v>119</v>
      </c>
      <c r="I121" s="10">
        <v>10</v>
      </c>
      <c r="J121" s="10">
        <v>20</v>
      </c>
      <c r="K121" s="10">
        <v>40</v>
      </c>
      <c r="L121" s="10">
        <f t="shared" si="40"/>
        <v>0.1</v>
      </c>
      <c r="M121" s="10">
        <f t="shared" si="40"/>
        <v>0.2</v>
      </c>
      <c r="N121" s="10">
        <f t="shared" si="40"/>
        <v>0.4</v>
      </c>
      <c r="O121" s="10">
        <v>9</v>
      </c>
      <c r="P121" s="10">
        <v>19</v>
      </c>
      <c r="Q121" s="10">
        <v>39</v>
      </c>
      <c r="R121" s="10">
        <f t="shared" si="41"/>
        <v>90</v>
      </c>
      <c r="S121" s="10">
        <f t="shared" si="42"/>
        <v>190</v>
      </c>
      <c r="T121" s="10">
        <f t="shared" si="43"/>
        <v>390</v>
      </c>
      <c r="U121" s="10">
        <f t="shared" si="45"/>
        <v>6669</v>
      </c>
      <c r="V121" s="10">
        <v>5.4</v>
      </c>
      <c r="W121" s="10">
        <f t="shared" si="46"/>
        <v>8.0971659919028347E-4</v>
      </c>
      <c r="X121" s="10">
        <f t="shared" si="102"/>
        <v>0.09</v>
      </c>
      <c r="Y121" s="10">
        <f t="shared" si="103"/>
        <v>0.19</v>
      </c>
      <c r="Z121" s="10">
        <f t="shared" si="104"/>
        <v>0.39</v>
      </c>
      <c r="AA121" s="10" t="s">
        <v>109</v>
      </c>
      <c r="AB121" s="10">
        <v>20</v>
      </c>
      <c r="AC121" s="14">
        <f t="shared" si="105"/>
        <v>12.499999999999998</v>
      </c>
      <c r="AD121" s="10">
        <f t="shared" si="106"/>
        <v>3.5099999999999999E-2</v>
      </c>
      <c r="AE121" s="10">
        <f t="shared" si="107"/>
        <v>1.7100000000000001E-2</v>
      </c>
      <c r="AF121" s="21">
        <f t="shared" si="108"/>
        <v>0.6</v>
      </c>
      <c r="AG121" s="10">
        <f t="shared" si="109"/>
        <v>6.8400000000000006E-3</v>
      </c>
      <c r="AH121" s="10">
        <f t="shared" si="110"/>
        <v>3.5099999999999999E-2</v>
      </c>
      <c r="AI121" s="28">
        <f t="shared" si="44"/>
        <v>419.4</v>
      </c>
      <c r="AJ121" s="19">
        <f t="shared" si="59"/>
        <v>5.2424999999999998E-3</v>
      </c>
      <c r="AK121" s="20">
        <f t="shared" si="111"/>
        <v>0.76702499999999996</v>
      </c>
      <c r="AL121" s="20">
        <f t="shared" si="57"/>
        <v>0.96702500000000002</v>
      </c>
      <c r="AM121" s="20">
        <f t="shared" si="58"/>
        <v>1.167025</v>
      </c>
    </row>
    <row r="122" spans="3:39" x14ac:dyDescent="0.25">
      <c r="C122" s="17" t="s">
        <v>10</v>
      </c>
      <c r="D122" s="10" t="s">
        <v>119</v>
      </c>
      <c r="E122" s="10" t="s">
        <v>13</v>
      </c>
      <c r="F122" s="10" t="s">
        <v>107</v>
      </c>
      <c r="G122" s="10" t="s">
        <v>157</v>
      </c>
      <c r="H122" s="10" t="s">
        <v>119</v>
      </c>
      <c r="I122" s="10">
        <v>10</v>
      </c>
      <c r="J122" s="10">
        <v>20</v>
      </c>
      <c r="K122" s="10">
        <v>40</v>
      </c>
      <c r="L122" s="10">
        <f t="shared" si="40"/>
        <v>0.1</v>
      </c>
      <c r="M122" s="10">
        <f t="shared" si="40"/>
        <v>0.2</v>
      </c>
      <c r="N122" s="10">
        <f t="shared" si="40"/>
        <v>0.4</v>
      </c>
      <c r="O122" s="10">
        <v>9</v>
      </c>
      <c r="P122" s="10">
        <v>19</v>
      </c>
      <c r="Q122" s="10">
        <v>39</v>
      </c>
      <c r="R122" s="10">
        <f t="shared" si="41"/>
        <v>90</v>
      </c>
      <c r="S122" s="10">
        <f t="shared" si="42"/>
        <v>190</v>
      </c>
      <c r="T122" s="10">
        <f t="shared" si="43"/>
        <v>390</v>
      </c>
      <c r="U122" s="10">
        <f t="shared" si="45"/>
        <v>6669</v>
      </c>
      <c r="V122" s="10">
        <v>6</v>
      </c>
      <c r="W122" s="10">
        <f t="shared" si="46"/>
        <v>8.9968511021142603E-4</v>
      </c>
      <c r="X122" s="10">
        <f t="shared" si="102"/>
        <v>0.09</v>
      </c>
      <c r="Y122" s="10">
        <f t="shared" si="103"/>
        <v>0.19</v>
      </c>
      <c r="Z122" s="10">
        <f t="shared" si="104"/>
        <v>0.39</v>
      </c>
      <c r="AA122" s="10" t="s">
        <v>109</v>
      </c>
      <c r="AB122" s="10">
        <v>20</v>
      </c>
      <c r="AC122" s="14">
        <f t="shared" si="105"/>
        <v>12.499999999999998</v>
      </c>
      <c r="AD122" s="10">
        <f t="shared" si="106"/>
        <v>3.5099999999999999E-2</v>
      </c>
      <c r="AE122" s="10">
        <f t="shared" si="107"/>
        <v>1.7100000000000001E-2</v>
      </c>
      <c r="AF122" s="21">
        <f t="shared" si="108"/>
        <v>0.55000000000000004</v>
      </c>
      <c r="AG122" s="10">
        <f t="shared" si="109"/>
        <v>1.7100000000000001E-2</v>
      </c>
      <c r="AH122" s="10">
        <f t="shared" si="110"/>
        <v>1.5794999999999997E-2</v>
      </c>
      <c r="AI122" s="28">
        <f t="shared" si="44"/>
        <v>328.94999999999993</v>
      </c>
      <c r="AJ122" s="19">
        <f t="shared" si="59"/>
        <v>4.1118749999999992E-3</v>
      </c>
      <c r="AK122" s="20">
        <f t="shared" si="111"/>
        <v>0.81798749999999998</v>
      </c>
      <c r="AL122" s="20">
        <f t="shared" si="57"/>
        <v>1.0179875</v>
      </c>
      <c r="AM122" s="20">
        <f t="shared" si="58"/>
        <v>1.2179875</v>
      </c>
    </row>
    <row r="123" spans="3:39" x14ac:dyDescent="0.25">
      <c r="C123" s="17" t="s">
        <v>10</v>
      </c>
      <c r="D123" s="10" t="s">
        <v>124</v>
      </c>
      <c r="E123" s="10" t="s">
        <v>14</v>
      </c>
      <c r="F123" s="10" t="s">
        <v>107</v>
      </c>
      <c r="G123" s="10" t="s">
        <v>158</v>
      </c>
      <c r="H123" s="10" t="s">
        <v>124</v>
      </c>
      <c r="I123" s="10">
        <v>12</v>
      </c>
      <c r="J123" s="10">
        <v>20</v>
      </c>
      <c r="K123" s="10">
        <v>40</v>
      </c>
      <c r="L123" s="10">
        <f t="shared" si="40"/>
        <v>0.12</v>
      </c>
      <c r="M123" s="10">
        <f t="shared" si="40"/>
        <v>0.2</v>
      </c>
      <c r="N123" s="10">
        <f t="shared" si="40"/>
        <v>0.4</v>
      </c>
      <c r="O123" s="10">
        <v>11.5</v>
      </c>
      <c r="P123" s="10">
        <v>19</v>
      </c>
      <c r="Q123" s="10">
        <v>39</v>
      </c>
      <c r="R123" s="10">
        <f t="shared" si="41"/>
        <v>115</v>
      </c>
      <c r="S123" s="10">
        <f t="shared" si="42"/>
        <v>190</v>
      </c>
      <c r="T123" s="10">
        <f t="shared" si="43"/>
        <v>390</v>
      </c>
      <c r="U123" s="10">
        <f t="shared" si="45"/>
        <v>8521.5</v>
      </c>
      <c r="V123" s="10">
        <v>7</v>
      </c>
      <c r="W123" s="10">
        <f t="shared" si="46"/>
        <v>8.2145162236695415E-4</v>
      </c>
      <c r="X123" s="10">
        <f t="shared" si="102"/>
        <v>0.115</v>
      </c>
      <c r="Y123" s="10">
        <f t="shared" si="103"/>
        <v>0.19</v>
      </c>
      <c r="Z123" s="10">
        <f t="shared" si="104"/>
        <v>0.39</v>
      </c>
      <c r="AA123" s="10" t="s">
        <v>109</v>
      </c>
      <c r="AB123" s="10">
        <v>20</v>
      </c>
      <c r="AC123" s="14">
        <f t="shared" si="105"/>
        <v>12.499999999999998</v>
      </c>
      <c r="AD123" s="10">
        <f t="shared" si="106"/>
        <v>4.4850000000000001E-2</v>
      </c>
      <c r="AE123" s="10">
        <f t="shared" si="107"/>
        <v>2.1850000000000001E-2</v>
      </c>
      <c r="AF123" s="21">
        <f t="shared" si="108"/>
        <v>0.6</v>
      </c>
      <c r="AG123" s="10">
        <f t="shared" si="109"/>
        <v>8.7400000000000012E-3</v>
      </c>
      <c r="AH123" s="10">
        <f t="shared" si="110"/>
        <v>4.4850000000000001E-2</v>
      </c>
      <c r="AI123" s="28">
        <f t="shared" si="44"/>
        <v>535.9</v>
      </c>
      <c r="AJ123" s="19">
        <f t="shared" si="59"/>
        <v>6.698749999999999E-3</v>
      </c>
      <c r="AK123" s="20">
        <f t="shared" si="111"/>
        <v>0.99234999999999995</v>
      </c>
      <c r="AL123" s="20">
        <f t="shared" si="57"/>
        <v>1.19235</v>
      </c>
      <c r="AM123" s="20">
        <f t="shared" si="58"/>
        <v>1.39235</v>
      </c>
    </row>
    <row r="124" spans="3:39" x14ac:dyDescent="0.25">
      <c r="C124" s="17" t="s">
        <v>10</v>
      </c>
      <c r="D124" s="10" t="s">
        <v>124</v>
      </c>
      <c r="E124" s="10" t="s">
        <v>13</v>
      </c>
      <c r="F124" s="10" t="s">
        <v>107</v>
      </c>
      <c r="G124" s="10" t="s">
        <v>157</v>
      </c>
      <c r="H124" s="10" t="s">
        <v>124</v>
      </c>
      <c r="I124" s="10">
        <v>12</v>
      </c>
      <c r="J124" s="10">
        <v>20</v>
      </c>
      <c r="K124" s="10">
        <v>40</v>
      </c>
      <c r="L124" s="10">
        <f t="shared" si="40"/>
        <v>0.12</v>
      </c>
      <c r="M124" s="10">
        <f t="shared" si="40"/>
        <v>0.2</v>
      </c>
      <c r="N124" s="10">
        <f t="shared" si="40"/>
        <v>0.4</v>
      </c>
      <c r="O124" s="10">
        <v>11.5</v>
      </c>
      <c r="P124" s="10">
        <v>19</v>
      </c>
      <c r="Q124" s="10">
        <v>39</v>
      </c>
      <c r="R124" s="10">
        <f t="shared" si="41"/>
        <v>115</v>
      </c>
      <c r="S124" s="10">
        <f t="shared" si="42"/>
        <v>190</v>
      </c>
      <c r="T124" s="10">
        <f t="shared" si="43"/>
        <v>390</v>
      </c>
      <c r="U124" s="10">
        <f t="shared" si="45"/>
        <v>8521.5</v>
      </c>
      <c r="V124" s="10">
        <v>7.9</v>
      </c>
      <c r="W124" s="10">
        <f t="shared" si="46"/>
        <v>9.2706683095699119E-4</v>
      </c>
      <c r="X124" s="10">
        <f t="shared" si="102"/>
        <v>0.115</v>
      </c>
      <c r="Y124" s="10">
        <f t="shared" si="103"/>
        <v>0.19</v>
      </c>
      <c r="Z124" s="10">
        <f t="shared" si="104"/>
        <v>0.39</v>
      </c>
      <c r="AA124" s="10" t="s">
        <v>109</v>
      </c>
      <c r="AB124" s="10">
        <v>20</v>
      </c>
      <c r="AC124" s="14">
        <f t="shared" si="105"/>
        <v>12.499999999999998</v>
      </c>
      <c r="AD124" s="10">
        <f t="shared" si="106"/>
        <v>4.4850000000000001E-2</v>
      </c>
      <c r="AE124" s="10">
        <f t="shared" si="107"/>
        <v>2.1850000000000001E-2</v>
      </c>
      <c r="AF124" s="21">
        <f t="shared" si="108"/>
        <v>0.55000000000000004</v>
      </c>
      <c r="AG124" s="10">
        <f t="shared" si="109"/>
        <v>2.1850000000000001E-2</v>
      </c>
      <c r="AH124" s="10">
        <f t="shared" si="110"/>
        <v>2.0182499999999999E-2</v>
      </c>
      <c r="AI124" s="28">
        <f t="shared" si="44"/>
        <v>420.32500000000005</v>
      </c>
      <c r="AJ124" s="19">
        <f t="shared" si="59"/>
        <v>5.2540624999999992E-3</v>
      </c>
      <c r="AK124" s="20">
        <f t="shared" si="111"/>
        <v>1.07381875</v>
      </c>
      <c r="AL124" s="20">
        <f t="shared" si="57"/>
        <v>1.27381875</v>
      </c>
      <c r="AM124" s="20">
        <f t="shared" si="58"/>
        <v>1.47381875</v>
      </c>
    </row>
    <row r="125" spans="3:39" x14ac:dyDescent="0.25">
      <c r="C125" s="17" t="s">
        <v>10</v>
      </c>
      <c r="D125" s="10" t="s">
        <v>126</v>
      </c>
      <c r="E125" s="10" t="s">
        <v>14</v>
      </c>
      <c r="F125" s="10" t="s">
        <v>107</v>
      </c>
      <c r="G125" s="10" t="s">
        <v>158</v>
      </c>
      <c r="H125" s="10" t="s">
        <v>126</v>
      </c>
      <c r="I125" s="10">
        <v>15</v>
      </c>
      <c r="J125" s="10">
        <v>20</v>
      </c>
      <c r="K125" s="10">
        <v>40</v>
      </c>
      <c r="L125" s="10">
        <f t="shared" ref="L125:N144" si="112">+I125/100</f>
        <v>0.15</v>
      </c>
      <c r="M125" s="10">
        <f t="shared" si="112"/>
        <v>0.2</v>
      </c>
      <c r="N125" s="10">
        <f t="shared" si="112"/>
        <v>0.4</v>
      </c>
      <c r="O125" s="10">
        <v>14</v>
      </c>
      <c r="P125" s="10">
        <v>19</v>
      </c>
      <c r="Q125" s="10">
        <v>39</v>
      </c>
      <c r="R125" s="10">
        <f t="shared" ref="R125:R145" si="113">+O125*10</f>
        <v>140</v>
      </c>
      <c r="S125" s="10">
        <f t="shared" ref="S125:S145" si="114">+P125*10</f>
        <v>190</v>
      </c>
      <c r="T125" s="10">
        <f t="shared" ref="T125:T145" si="115">+Q125*10</f>
        <v>390</v>
      </c>
      <c r="U125" s="10">
        <f t="shared" si="45"/>
        <v>10374</v>
      </c>
      <c r="V125" s="10">
        <v>7.7</v>
      </c>
      <c r="W125" s="10">
        <f t="shared" si="46"/>
        <v>7.4224021592442647E-4</v>
      </c>
      <c r="X125" s="10">
        <f t="shared" si="102"/>
        <v>0.14000000000000001</v>
      </c>
      <c r="Y125" s="10">
        <f t="shared" si="103"/>
        <v>0.19</v>
      </c>
      <c r="Z125" s="10">
        <f t="shared" si="104"/>
        <v>0.39</v>
      </c>
      <c r="AA125" s="10" t="s">
        <v>109</v>
      </c>
      <c r="AB125" s="10">
        <v>20</v>
      </c>
      <c r="AC125" s="14">
        <f t="shared" si="105"/>
        <v>12.499999999999998</v>
      </c>
      <c r="AD125" s="10">
        <f t="shared" si="106"/>
        <v>5.460000000000001E-2</v>
      </c>
      <c r="AE125" s="10">
        <f t="shared" si="107"/>
        <v>2.6600000000000002E-2</v>
      </c>
      <c r="AF125" s="21">
        <f t="shared" si="108"/>
        <v>0.6</v>
      </c>
      <c r="AG125" s="10">
        <f t="shared" si="109"/>
        <v>1.064E-2</v>
      </c>
      <c r="AH125" s="10">
        <f t="shared" si="110"/>
        <v>5.460000000000001E-2</v>
      </c>
      <c r="AI125" s="28">
        <f t="shared" ref="AI125:AI145" si="116">((AG125*($D$2/2)*2)+(AH125*($D$2/2)*2))*100^3</f>
        <v>652.40000000000009</v>
      </c>
      <c r="AJ125" s="19">
        <f t="shared" si="59"/>
        <v>8.1550000000000008E-3</v>
      </c>
      <c r="AK125" s="20">
        <f t="shared" si="111"/>
        <v>1.1073124999999999</v>
      </c>
      <c r="AL125" s="20">
        <f t="shared" si="57"/>
        <v>1.3073124999999999</v>
      </c>
      <c r="AM125" s="20">
        <f t="shared" si="58"/>
        <v>1.5073124999999998</v>
      </c>
    </row>
    <row r="126" spans="3:39" x14ac:dyDescent="0.25">
      <c r="C126" s="17" t="s">
        <v>10</v>
      </c>
      <c r="D126" s="10" t="s">
        <v>126</v>
      </c>
      <c r="E126" s="10" t="s">
        <v>13</v>
      </c>
      <c r="F126" s="10" t="s">
        <v>107</v>
      </c>
      <c r="G126" s="10" t="s">
        <v>157</v>
      </c>
      <c r="H126" s="10" t="s">
        <v>126</v>
      </c>
      <c r="I126" s="10">
        <v>15</v>
      </c>
      <c r="J126" s="10">
        <v>20</v>
      </c>
      <c r="K126" s="10">
        <v>40</v>
      </c>
      <c r="L126" s="10">
        <f t="shared" si="112"/>
        <v>0.15</v>
      </c>
      <c r="M126" s="10">
        <f t="shared" si="112"/>
        <v>0.2</v>
      </c>
      <c r="N126" s="10">
        <f t="shared" si="112"/>
        <v>0.4</v>
      </c>
      <c r="O126" s="10">
        <v>14</v>
      </c>
      <c r="P126" s="10">
        <v>19</v>
      </c>
      <c r="Q126" s="10">
        <v>39</v>
      </c>
      <c r="R126" s="10">
        <f t="shared" si="113"/>
        <v>140</v>
      </c>
      <c r="S126" s="10">
        <f t="shared" si="114"/>
        <v>190</v>
      </c>
      <c r="T126" s="10">
        <f t="shared" si="115"/>
        <v>390</v>
      </c>
      <c r="U126" s="10">
        <f t="shared" si="45"/>
        <v>10374</v>
      </c>
      <c r="V126" s="10">
        <v>9</v>
      </c>
      <c r="W126" s="10">
        <f t="shared" si="46"/>
        <v>8.6755349913244649E-4</v>
      </c>
      <c r="X126" s="10">
        <f t="shared" si="102"/>
        <v>0.14000000000000001</v>
      </c>
      <c r="Y126" s="10">
        <f t="shared" si="103"/>
        <v>0.19</v>
      </c>
      <c r="Z126" s="10">
        <f t="shared" si="104"/>
        <v>0.39</v>
      </c>
      <c r="AA126" s="10" t="s">
        <v>109</v>
      </c>
      <c r="AB126" s="10">
        <v>20</v>
      </c>
      <c r="AC126" s="14">
        <f t="shared" si="105"/>
        <v>12.499999999999998</v>
      </c>
      <c r="AD126" s="10">
        <f t="shared" si="106"/>
        <v>5.460000000000001E-2</v>
      </c>
      <c r="AE126" s="10">
        <f t="shared" si="107"/>
        <v>2.6600000000000002E-2</v>
      </c>
      <c r="AF126" s="21">
        <f t="shared" si="108"/>
        <v>0.55000000000000004</v>
      </c>
      <c r="AG126" s="10">
        <f t="shared" si="109"/>
        <v>2.6600000000000002E-2</v>
      </c>
      <c r="AH126" s="10">
        <f t="shared" si="110"/>
        <v>2.4570000000000002E-2</v>
      </c>
      <c r="AI126" s="28">
        <f t="shared" si="116"/>
        <v>511.70000000000005</v>
      </c>
      <c r="AJ126" s="19">
        <f t="shared" si="59"/>
        <v>6.3962499999999992E-3</v>
      </c>
      <c r="AK126" s="20">
        <f t="shared" si="111"/>
        <v>1.2315499999999999</v>
      </c>
      <c r="AL126" s="20">
        <f t="shared" si="57"/>
        <v>1.4315499999999999</v>
      </c>
      <c r="AM126" s="20">
        <f t="shared" si="58"/>
        <v>1.6315499999999998</v>
      </c>
    </row>
    <row r="127" spans="3:39" x14ac:dyDescent="0.25">
      <c r="C127" s="17" t="s">
        <v>79</v>
      </c>
      <c r="D127" s="10" t="s">
        <v>119</v>
      </c>
      <c r="E127" s="10" t="s">
        <v>14</v>
      </c>
      <c r="F127" s="10" t="s">
        <v>107</v>
      </c>
      <c r="G127" s="10" t="s">
        <v>153</v>
      </c>
      <c r="H127" s="10" t="s">
        <v>119</v>
      </c>
      <c r="I127" s="10">
        <v>10</v>
      </c>
      <c r="J127" s="10">
        <v>20</v>
      </c>
      <c r="K127" s="10">
        <v>40</v>
      </c>
      <c r="L127" s="10">
        <f t="shared" si="112"/>
        <v>0.1</v>
      </c>
      <c r="M127" s="10">
        <f t="shared" si="112"/>
        <v>0.2</v>
      </c>
      <c r="N127" s="10">
        <f t="shared" si="112"/>
        <v>0.4</v>
      </c>
      <c r="O127" s="10">
        <v>9</v>
      </c>
      <c r="P127" s="10">
        <v>19</v>
      </c>
      <c r="Q127" s="10">
        <v>39</v>
      </c>
      <c r="R127" s="10">
        <f t="shared" si="113"/>
        <v>90</v>
      </c>
      <c r="S127" s="10">
        <f t="shared" si="114"/>
        <v>190</v>
      </c>
      <c r="T127" s="10">
        <f t="shared" si="115"/>
        <v>390</v>
      </c>
      <c r="U127" s="10">
        <f t="shared" si="45"/>
        <v>6669</v>
      </c>
      <c r="V127" s="10">
        <v>5.5</v>
      </c>
      <c r="W127" s="10">
        <f t="shared" si="46"/>
        <v>8.2471135102714051E-4</v>
      </c>
      <c r="X127" s="10">
        <f t="shared" si="102"/>
        <v>0.09</v>
      </c>
      <c r="Y127" s="10">
        <f t="shared" si="103"/>
        <v>0.19</v>
      </c>
      <c r="Z127" s="10">
        <f t="shared" si="104"/>
        <v>0.39</v>
      </c>
      <c r="AA127" s="10" t="s">
        <v>109</v>
      </c>
      <c r="AB127" s="10">
        <v>20</v>
      </c>
      <c r="AC127" s="14">
        <f t="shared" si="105"/>
        <v>12.499999999999998</v>
      </c>
      <c r="AD127" s="10">
        <f t="shared" si="106"/>
        <v>3.5099999999999999E-2</v>
      </c>
      <c r="AE127" s="10">
        <f t="shared" si="107"/>
        <v>1.7100000000000001E-2</v>
      </c>
      <c r="AF127" s="21">
        <f t="shared" si="108"/>
        <v>0.6</v>
      </c>
      <c r="AG127" s="10">
        <f t="shared" si="109"/>
        <v>6.8400000000000006E-3</v>
      </c>
      <c r="AH127" s="10">
        <f t="shared" si="110"/>
        <v>3.5099999999999999E-2</v>
      </c>
      <c r="AI127" s="28">
        <f t="shared" si="116"/>
        <v>419.4</v>
      </c>
      <c r="AJ127" s="19">
        <f t="shared" si="59"/>
        <v>5.2424999999999998E-3</v>
      </c>
      <c r="AK127" s="20">
        <f t="shared" si="111"/>
        <v>0.77928749999999991</v>
      </c>
      <c r="AL127" s="20">
        <f t="shared" si="57"/>
        <v>0.97928749999999987</v>
      </c>
      <c r="AM127" s="20">
        <f t="shared" si="58"/>
        <v>1.1792875</v>
      </c>
    </row>
    <row r="128" spans="3:39" x14ac:dyDescent="0.25">
      <c r="C128" s="17" t="s">
        <v>79</v>
      </c>
      <c r="D128" s="10" t="s">
        <v>124</v>
      </c>
      <c r="E128" s="10" t="s">
        <v>14</v>
      </c>
      <c r="F128" s="10" t="s">
        <v>107</v>
      </c>
      <c r="G128" s="10" t="s">
        <v>141</v>
      </c>
      <c r="H128" s="10" t="s">
        <v>124</v>
      </c>
      <c r="I128" s="10">
        <v>12</v>
      </c>
      <c r="J128" s="10">
        <v>20</v>
      </c>
      <c r="K128" s="10">
        <v>40</v>
      </c>
      <c r="L128" s="10">
        <f t="shared" si="112"/>
        <v>0.12</v>
      </c>
      <c r="M128" s="10">
        <f t="shared" si="112"/>
        <v>0.2</v>
      </c>
      <c r="N128" s="10">
        <f t="shared" si="112"/>
        <v>0.4</v>
      </c>
      <c r="O128" s="10">
        <v>11.5</v>
      </c>
      <c r="P128" s="10">
        <v>19</v>
      </c>
      <c r="Q128" s="10">
        <v>39</v>
      </c>
      <c r="R128" s="10">
        <f t="shared" si="113"/>
        <v>115</v>
      </c>
      <c r="S128" s="10">
        <f t="shared" si="114"/>
        <v>190</v>
      </c>
      <c r="T128" s="10">
        <f t="shared" si="115"/>
        <v>390</v>
      </c>
      <c r="U128" s="10">
        <f t="shared" si="45"/>
        <v>8521.5</v>
      </c>
      <c r="V128" s="10">
        <v>7</v>
      </c>
      <c r="W128" s="10">
        <f t="shared" si="46"/>
        <v>8.2145162236695415E-4</v>
      </c>
      <c r="X128" s="10">
        <f t="shared" si="102"/>
        <v>0.115</v>
      </c>
      <c r="Y128" s="10">
        <f t="shared" si="103"/>
        <v>0.19</v>
      </c>
      <c r="Z128" s="10">
        <f t="shared" si="104"/>
        <v>0.39</v>
      </c>
      <c r="AA128" s="10" t="s">
        <v>109</v>
      </c>
      <c r="AB128" s="10">
        <v>20</v>
      </c>
      <c r="AC128" s="14">
        <f t="shared" si="105"/>
        <v>12.499999999999998</v>
      </c>
      <c r="AD128" s="10">
        <f t="shared" si="106"/>
        <v>4.4850000000000001E-2</v>
      </c>
      <c r="AE128" s="10">
        <f t="shared" si="107"/>
        <v>2.1850000000000001E-2</v>
      </c>
      <c r="AF128" s="21">
        <f t="shared" si="108"/>
        <v>0.6</v>
      </c>
      <c r="AG128" s="10">
        <f t="shared" si="109"/>
        <v>8.7400000000000012E-3</v>
      </c>
      <c r="AH128" s="10">
        <f t="shared" si="110"/>
        <v>4.4850000000000001E-2</v>
      </c>
      <c r="AI128" s="28">
        <f t="shared" si="116"/>
        <v>535.9</v>
      </c>
      <c r="AJ128" s="19">
        <f t="shared" si="59"/>
        <v>6.698749999999999E-3</v>
      </c>
      <c r="AK128" s="20">
        <f t="shared" si="111"/>
        <v>0.99234999999999995</v>
      </c>
      <c r="AL128" s="20">
        <f t="shared" si="57"/>
        <v>1.19235</v>
      </c>
      <c r="AM128" s="20">
        <f t="shared" si="58"/>
        <v>1.39235</v>
      </c>
    </row>
    <row r="129" spans="3:42" x14ac:dyDescent="0.25">
      <c r="C129" s="17" t="s">
        <v>79</v>
      </c>
      <c r="D129" s="10" t="s">
        <v>126</v>
      </c>
      <c r="E129" s="10" t="s">
        <v>14</v>
      </c>
      <c r="F129" s="10" t="s">
        <v>107</v>
      </c>
      <c r="G129" s="10" t="s">
        <v>141</v>
      </c>
      <c r="H129" s="10" t="s">
        <v>126</v>
      </c>
      <c r="I129" s="10">
        <v>15</v>
      </c>
      <c r="J129" s="10">
        <v>20</v>
      </c>
      <c r="K129" s="10">
        <v>40</v>
      </c>
      <c r="L129" s="10">
        <f t="shared" si="112"/>
        <v>0.15</v>
      </c>
      <c r="M129" s="10">
        <f t="shared" si="112"/>
        <v>0.2</v>
      </c>
      <c r="N129" s="10">
        <f t="shared" si="112"/>
        <v>0.4</v>
      </c>
      <c r="O129" s="10">
        <v>14</v>
      </c>
      <c r="P129" s="10">
        <v>19</v>
      </c>
      <c r="Q129" s="10">
        <v>39</v>
      </c>
      <c r="R129" s="10">
        <f t="shared" si="113"/>
        <v>140</v>
      </c>
      <c r="S129" s="10">
        <f t="shared" si="114"/>
        <v>190</v>
      </c>
      <c r="T129" s="10">
        <f t="shared" si="115"/>
        <v>390</v>
      </c>
      <c r="U129" s="10">
        <f t="shared" si="45"/>
        <v>10374</v>
      </c>
      <c r="V129" s="10">
        <v>8.5</v>
      </c>
      <c r="W129" s="10">
        <f t="shared" si="46"/>
        <v>8.1935608251397724E-4</v>
      </c>
      <c r="X129" s="10">
        <f t="shared" si="102"/>
        <v>0.14000000000000001</v>
      </c>
      <c r="Y129" s="10">
        <f t="shared" si="103"/>
        <v>0.19</v>
      </c>
      <c r="Z129" s="10">
        <f t="shared" si="104"/>
        <v>0.39</v>
      </c>
      <c r="AA129" s="10" t="s">
        <v>109</v>
      </c>
      <c r="AB129" s="10">
        <v>20</v>
      </c>
      <c r="AC129" s="14">
        <f t="shared" si="105"/>
        <v>12.499999999999998</v>
      </c>
      <c r="AD129" s="10">
        <f t="shared" si="106"/>
        <v>5.460000000000001E-2</v>
      </c>
      <c r="AE129" s="10">
        <f t="shared" si="107"/>
        <v>2.6600000000000002E-2</v>
      </c>
      <c r="AF129" s="21">
        <f t="shared" si="108"/>
        <v>0.6</v>
      </c>
      <c r="AG129" s="10">
        <f t="shared" si="109"/>
        <v>1.064E-2</v>
      </c>
      <c r="AH129" s="10">
        <f t="shared" si="110"/>
        <v>5.460000000000001E-2</v>
      </c>
      <c r="AI129" s="28">
        <f t="shared" si="116"/>
        <v>652.40000000000009</v>
      </c>
      <c r="AJ129" s="19">
        <f t="shared" si="59"/>
        <v>8.1550000000000008E-3</v>
      </c>
      <c r="AK129" s="20">
        <f t="shared" si="111"/>
        <v>1.2054125</v>
      </c>
      <c r="AL129" s="20">
        <f t="shared" si="57"/>
        <v>1.4054125</v>
      </c>
      <c r="AM129" s="20">
        <f t="shared" si="58"/>
        <v>1.6054124999999999</v>
      </c>
    </row>
    <row r="130" spans="3:42" x14ac:dyDescent="0.25">
      <c r="C130" s="17" t="s">
        <v>159</v>
      </c>
      <c r="D130" s="10" t="s">
        <v>119</v>
      </c>
      <c r="E130" s="10" t="s">
        <v>14</v>
      </c>
      <c r="F130" s="10" t="s">
        <v>107</v>
      </c>
      <c r="G130" s="10" t="s">
        <v>153</v>
      </c>
      <c r="H130" s="10" t="s">
        <v>119</v>
      </c>
      <c r="I130" s="10">
        <v>10</v>
      </c>
      <c r="J130" s="10">
        <v>20</v>
      </c>
      <c r="K130" s="10">
        <v>40</v>
      </c>
      <c r="L130" s="10">
        <f t="shared" si="112"/>
        <v>0.1</v>
      </c>
      <c r="M130" s="10">
        <f t="shared" si="112"/>
        <v>0.2</v>
      </c>
      <c r="N130" s="10">
        <f t="shared" si="112"/>
        <v>0.4</v>
      </c>
      <c r="O130" s="10">
        <v>9</v>
      </c>
      <c r="P130" s="10">
        <v>19</v>
      </c>
      <c r="Q130" s="10">
        <v>39</v>
      </c>
      <c r="R130" s="10">
        <f t="shared" si="113"/>
        <v>90</v>
      </c>
      <c r="S130" s="10">
        <f t="shared" si="114"/>
        <v>190</v>
      </c>
      <c r="T130" s="10">
        <f t="shared" si="115"/>
        <v>390</v>
      </c>
      <c r="U130" s="10">
        <f t="shared" si="45"/>
        <v>6669</v>
      </c>
      <c r="V130" s="18">
        <f>+U130*W127</f>
        <v>5.5</v>
      </c>
      <c r="W130" s="10">
        <f t="shared" si="46"/>
        <v>8.2471135102714051E-4</v>
      </c>
      <c r="X130" s="10">
        <f t="shared" si="102"/>
        <v>0.09</v>
      </c>
      <c r="Y130" s="10">
        <f t="shared" si="103"/>
        <v>0.19</v>
      </c>
      <c r="Z130" s="10">
        <f t="shared" si="104"/>
        <v>0.39</v>
      </c>
      <c r="AA130" s="10" t="s">
        <v>109</v>
      </c>
      <c r="AB130" s="10">
        <v>20</v>
      </c>
      <c r="AC130" s="14">
        <f t="shared" si="105"/>
        <v>12.499999999999998</v>
      </c>
      <c r="AD130" s="10">
        <f t="shared" si="106"/>
        <v>3.5099999999999999E-2</v>
      </c>
      <c r="AE130" s="10">
        <f t="shared" si="107"/>
        <v>1.7100000000000001E-2</v>
      </c>
      <c r="AF130" s="21">
        <f t="shared" si="108"/>
        <v>0.6</v>
      </c>
      <c r="AG130" s="10">
        <f t="shared" si="109"/>
        <v>6.8400000000000006E-3</v>
      </c>
      <c r="AH130" s="10">
        <f t="shared" si="110"/>
        <v>3.5099999999999999E-2</v>
      </c>
      <c r="AI130" s="28">
        <f t="shared" si="116"/>
        <v>419.4</v>
      </c>
      <c r="AJ130" s="19">
        <f t="shared" si="59"/>
        <v>5.2424999999999998E-3</v>
      </c>
      <c r="AK130" s="20">
        <f t="shared" si="111"/>
        <v>0.77928749999999991</v>
      </c>
      <c r="AL130" s="20">
        <f t="shared" si="57"/>
        <v>0.97928749999999987</v>
      </c>
      <c r="AM130" s="20">
        <f t="shared" si="58"/>
        <v>1.1792875</v>
      </c>
    </row>
    <row r="131" spans="3:42" x14ac:dyDescent="0.25">
      <c r="C131" s="17" t="s">
        <v>159</v>
      </c>
      <c r="D131" s="10" t="s">
        <v>124</v>
      </c>
      <c r="E131" s="10" t="s">
        <v>14</v>
      </c>
      <c r="F131" s="10" t="s">
        <v>107</v>
      </c>
      <c r="G131" s="10" t="s">
        <v>141</v>
      </c>
      <c r="H131" s="10" t="s">
        <v>124</v>
      </c>
      <c r="I131" s="10">
        <v>12</v>
      </c>
      <c r="J131" s="10">
        <v>20</v>
      </c>
      <c r="K131" s="10">
        <v>40</v>
      </c>
      <c r="L131" s="10">
        <f t="shared" si="112"/>
        <v>0.12</v>
      </c>
      <c r="M131" s="10">
        <f t="shared" si="112"/>
        <v>0.2</v>
      </c>
      <c r="N131" s="10">
        <f t="shared" si="112"/>
        <v>0.4</v>
      </c>
      <c r="O131" s="10">
        <v>11.5</v>
      </c>
      <c r="P131" s="10">
        <v>19</v>
      </c>
      <c r="Q131" s="10">
        <v>39</v>
      </c>
      <c r="R131" s="10">
        <f t="shared" si="113"/>
        <v>115</v>
      </c>
      <c r="S131" s="10">
        <f t="shared" si="114"/>
        <v>190</v>
      </c>
      <c r="T131" s="10">
        <f t="shared" si="115"/>
        <v>390</v>
      </c>
      <c r="U131" s="10">
        <f t="shared" si="45"/>
        <v>8521.5</v>
      </c>
      <c r="V131" s="18">
        <f>+U131*W128</f>
        <v>7</v>
      </c>
      <c r="W131" s="10">
        <f t="shared" si="46"/>
        <v>8.2145162236695415E-4</v>
      </c>
      <c r="X131" s="10">
        <f t="shared" si="102"/>
        <v>0.115</v>
      </c>
      <c r="Y131" s="10">
        <f t="shared" si="103"/>
        <v>0.19</v>
      </c>
      <c r="Z131" s="10">
        <f t="shared" si="104"/>
        <v>0.39</v>
      </c>
      <c r="AA131" s="10" t="s">
        <v>109</v>
      </c>
      <c r="AB131" s="10">
        <v>20</v>
      </c>
      <c r="AC131" s="14">
        <f t="shared" si="105"/>
        <v>12.499999999999998</v>
      </c>
      <c r="AD131" s="10">
        <f t="shared" si="106"/>
        <v>4.4850000000000001E-2</v>
      </c>
      <c r="AE131" s="10">
        <f t="shared" si="107"/>
        <v>2.1850000000000001E-2</v>
      </c>
      <c r="AF131" s="21">
        <f t="shared" si="108"/>
        <v>0.6</v>
      </c>
      <c r="AG131" s="10">
        <f t="shared" si="109"/>
        <v>8.7400000000000012E-3</v>
      </c>
      <c r="AH131" s="10">
        <f t="shared" si="110"/>
        <v>4.4850000000000001E-2</v>
      </c>
      <c r="AI131" s="28">
        <f t="shared" si="116"/>
        <v>535.9</v>
      </c>
      <c r="AJ131" s="19">
        <f t="shared" si="59"/>
        <v>6.698749999999999E-3</v>
      </c>
      <c r="AK131" s="20">
        <f t="shared" si="111"/>
        <v>0.99234999999999995</v>
      </c>
      <c r="AL131" s="20">
        <f t="shared" si="57"/>
        <v>1.19235</v>
      </c>
      <c r="AM131" s="20">
        <f t="shared" si="58"/>
        <v>1.39235</v>
      </c>
    </row>
    <row r="132" spans="3:42" x14ac:dyDescent="0.25">
      <c r="C132" s="17" t="s">
        <v>159</v>
      </c>
      <c r="D132" s="10" t="s">
        <v>126</v>
      </c>
      <c r="E132" s="10" t="s">
        <v>14</v>
      </c>
      <c r="F132" s="10" t="s">
        <v>107</v>
      </c>
      <c r="G132" s="10" t="s">
        <v>141</v>
      </c>
      <c r="H132" s="10" t="s">
        <v>126</v>
      </c>
      <c r="I132" s="10">
        <v>15</v>
      </c>
      <c r="J132" s="10">
        <v>20</v>
      </c>
      <c r="K132" s="10">
        <v>40</v>
      </c>
      <c r="L132" s="10">
        <f t="shared" si="112"/>
        <v>0.15</v>
      </c>
      <c r="M132" s="10">
        <f t="shared" si="112"/>
        <v>0.2</v>
      </c>
      <c r="N132" s="10">
        <f t="shared" si="112"/>
        <v>0.4</v>
      </c>
      <c r="O132" s="10">
        <v>14</v>
      </c>
      <c r="P132" s="10">
        <v>19</v>
      </c>
      <c r="Q132" s="10">
        <v>39</v>
      </c>
      <c r="R132" s="10">
        <f t="shared" si="113"/>
        <v>140</v>
      </c>
      <c r="S132" s="10">
        <f t="shared" si="114"/>
        <v>190</v>
      </c>
      <c r="T132" s="10">
        <f t="shared" si="115"/>
        <v>390</v>
      </c>
      <c r="U132" s="10">
        <f t="shared" si="45"/>
        <v>10374</v>
      </c>
      <c r="V132" s="18">
        <f>+U132*W129</f>
        <v>8.5</v>
      </c>
      <c r="W132" s="10">
        <f t="shared" si="46"/>
        <v>8.1935608251397724E-4</v>
      </c>
      <c r="X132" s="10">
        <f t="shared" si="102"/>
        <v>0.14000000000000001</v>
      </c>
      <c r="Y132" s="10">
        <f t="shared" si="103"/>
        <v>0.19</v>
      </c>
      <c r="Z132" s="10">
        <f t="shared" si="104"/>
        <v>0.39</v>
      </c>
      <c r="AA132" s="10" t="s">
        <v>109</v>
      </c>
      <c r="AB132" s="10">
        <v>20</v>
      </c>
      <c r="AC132" s="14">
        <f t="shared" si="105"/>
        <v>12.499999999999998</v>
      </c>
      <c r="AD132" s="10">
        <f t="shared" si="106"/>
        <v>5.460000000000001E-2</v>
      </c>
      <c r="AE132" s="10">
        <f t="shared" si="107"/>
        <v>2.6600000000000002E-2</v>
      </c>
      <c r="AF132" s="21">
        <f t="shared" si="108"/>
        <v>0.6</v>
      </c>
      <c r="AG132" s="10">
        <f t="shared" si="109"/>
        <v>1.064E-2</v>
      </c>
      <c r="AH132" s="10">
        <f t="shared" si="110"/>
        <v>5.460000000000001E-2</v>
      </c>
      <c r="AI132" s="28">
        <f t="shared" si="116"/>
        <v>652.40000000000009</v>
      </c>
      <c r="AJ132" s="19">
        <f t="shared" si="59"/>
        <v>8.1550000000000008E-3</v>
      </c>
      <c r="AK132" s="20">
        <f t="shared" si="111"/>
        <v>1.2054125</v>
      </c>
      <c r="AL132" s="20">
        <f t="shared" si="57"/>
        <v>1.4054125</v>
      </c>
      <c r="AM132" s="20">
        <f t="shared" si="58"/>
        <v>1.6054124999999999</v>
      </c>
    </row>
    <row r="133" spans="3:42" x14ac:dyDescent="0.25">
      <c r="C133" s="17" t="s">
        <v>160</v>
      </c>
      <c r="D133" s="10" t="s">
        <v>161</v>
      </c>
      <c r="E133" s="10" t="s">
        <v>14</v>
      </c>
      <c r="F133" s="10" t="s">
        <v>107</v>
      </c>
      <c r="G133" s="10" t="s">
        <v>128</v>
      </c>
      <c r="H133" s="10" t="s">
        <v>161</v>
      </c>
      <c r="L133" s="10">
        <f t="shared" si="112"/>
        <v>0</v>
      </c>
      <c r="M133" s="10">
        <f t="shared" si="112"/>
        <v>0</v>
      </c>
      <c r="N133" s="10">
        <f t="shared" si="112"/>
        <v>0</v>
      </c>
      <c r="O133" s="10">
        <v>8.3000000000000007</v>
      </c>
      <c r="P133" s="10">
        <v>23.5</v>
      </c>
      <c r="Q133" s="10">
        <v>80</v>
      </c>
      <c r="R133" s="10">
        <f t="shared" si="113"/>
        <v>83</v>
      </c>
      <c r="S133" s="10">
        <f t="shared" si="114"/>
        <v>235</v>
      </c>
      <c r="T133" s="10">
        <f t="shared" si="115"/>
        <v>800</v>
      </c>
      <c r="U133" s="10">
        <f t="shared" si="45"/>
        <v>15604</v>
      </c>
      <c r="V133" s="10">
        <v>12</v>
      </c>
      <c r="W133" s="10">
        <f t="shared" si="46"/>
        <v>7.6903358113304286E-4</v>
      </c>
      <c r="X133" s="10">
        <f t="shared" si="102"/>
        <v>8.3000000000000004E-2</v>
      </c>
      <c r="Y133" s="10">
        <f t="shared" si="103"/>
        <v>0.23499999999999999</v>
      </c>
      <c r="Z133" s="10">
        <f t="shared" si="104"/>
        <v>0.8</v>
      </c>
      <c r="AF133" s="21"/>
      <c r="AI133" s="28">
        <f t="shared" si="116"/>
        <v>0</v>
      </c>
      <c r="AJ133" s="23"/>
      <c r="AK133" s="20"/>
      <c r="AL133" s="20"/>
      <c r="AM133" s="20">
        <f>1*1*0.01*2*AB133+AK133</f>
        <v>0</v>
      </c>
      <c r="AP133" s="10">
        <v>2</v>
      </c>
    </row>
    <row r="134" spans="3:42" x14ac:dyDescent="0.25">
      <c r="C134" s="17" t="s">
        <v>162</v>
      </c>
      <c r="D134" s="10" t="s">
        <v>114</v>
      </c>
      <c r="E134" s="10" t="s">
        <v>14</v>
      </c>
      <c r="F134" s="10" t="s">
        <v>107</v>
      </c>
      <c r="G134" s="10" t="s">
        <v>163</v>
      </c>
      <c r="H134" s="10" t="s">
        <v>114</v>
      </c>
      <c r="I134" s="10">
        <v>8</v>
      </c>
      <c r="J134" s="10">
        <v>20</v>
      </c>
      <c r="K134" s="10">
        <v>40</v>
      </c>
      <c r="L134" s="10">
        <f t="shared" si="112"/>
        <v>0.08</v>
      </c>
      <c r="M134" s="10">
        <f t="shared" si="112"/>
        <v>0.2</v>
      </c>
      <c r="N134" s="10">
        <f t="shared" si="112"/>
        <v>0.4</v>
      </c>
      <c r="O134" s="10">
        <v>8</v>
      </c>
      <c r="P134" s="10">
        <v>19</v>
      </c>
      <c r="Q134" s="10">
        <v>39</v>
      </c>
      <c r="R134" s="10">
        <f t="shared" si="113"/>
        <v>80</v>
      </c>
      <c r="S134" s="10">
        <f t="shared" si="114"/>
        <v>190</v>
      </c>
      <c r="T134" s="10">
        <f t="shared" si="115"/>
        <v>390</v>
      </c>
      <c r="U134" s="10">
        <f t="shared" ref="U134:U148" si="117">+O134*P134*Q134</f>
        <v>5928</v>
      </c>
      <c r="V134" s="10">
        <v>5.2</v>
      </c>
      <c r="W134" s="10">
        <f t="shared" ref="W134:W148" si="118">+V134/U134</f>
        <v>8.7719298245614037E-4</v>
      </c>
      <c r="X134" s="10">
        <f t="shared" si="102"/>
        <v>0.08</v>
      </c>
      <c r="Y134" s="10">
        <f t="shared" si="103"/>
        <v>0.19</v>
      </c>
      <c r="Z134" s="10">
        <f t="shared" si="104"/>
        <v>0.39</v>
      </c>
      <c r="AA134" s="10" t="s">
        <v>109</v>
      </c>
      <c r="AB134" s="10">
        <v>20</v>
      </c>
      <c r="AC134" s="14">
        <f t="shared" ref="AC134:AC148" si="119">(1/(((Z134)+($D$2))*((Y134)+($D$2))))</f>
        <v>12.499999999999998</v>
      </c>
      <c r="AD134" s="10">
        <f t="shared" ref="AD134:AD148" si="120">+Z134*X134</f>
        <v>3.1200000000000002E-2</v>
      </c>
      <c r="AE134" s="10">
        <f t="shared" ref="AE134:AE148" si="121">+Y134*X134</f>
        <v>1.52E-2</v>
      </c>
      <c r="AF134" s="21">
        <f t="shared" ref="AF134:AF148" si="122">+IF(F134="NE",75%,60%)</f>
        <v>0.75</v>
      </c>
      <c r="AG134" s="10">
        <f t="shared" ref="AG134:AG148" si="123">+IF(E134="PV", (AE134),(AE134-AE134*AF134))</f>
        <v>3.7999999999999996E-3</v>
      </c>
      <c r="AH134" s="10">
        <f t="shared" ref="AH134:AH148" si="124">+IF(E134="PV", (AD134-AF134*AD134),(AD134))</f>
        <v>3.1200000000000002E-2</v>
      </c>
      <c r="AI134" s="28">
        <f t="shared" si="116"/>
        <v>350.00000000000006</v>
      </c>
      <c r="AJ134" s="19">
        <f t="shared" ref="AJ134:AJ148" si="125">(AG134*0.005*AC134*2)+(AH134*0.005*AC134*2)</f>
        <v>4.3750000000000004E-3</v>
      </c>
      <c r="AK134" s="20">
        <f t="shared" ref="AK134:AK148" si="126">AC134*(V134*(9.81/1000))+AJ134*(AB134)</f>
        <v>0.72515000000000007</v>
      </c>
      <c r="AL134" s="20">
        <f t="shared" ref="AL134:AL148" si="127">1*1*0.01*1*AB134+AK134</f>
        <v>0.92515000000000014</v>
      </c>
      <c r="AM134" s="20">
        <f>1*1*0.01*2*AB134+AK134</f>
        <v>1.1251500000000001</v>
      </c>
    </row>
    <row r="135" spans="3:42" x14ac:dyDescent="0.25">
      <c r="C135" s="17" t="s">
        <v>162</v>
      </c>
      <c r="D135" s="10" t="s">
        <v>119</v>
      </c>
      <c r="E135" s="10" t="s">
        <v>14</v>
      </c>
      <c r="F135" s="10" t="s">
        <v>107</v>
      </c>
      <c r="G135" s="10" t="s">
        <v>153</v>
      </c>
      <c r="H135" s="10" t="s">
        <v>119</v>
      </c>
      <c r="I135" s="10">
        <v>10</v>
      </c>
      <c r="J135" s="10">
        <v>20</v>
      </c>
      <c r="K135" s="10">
        <v>40</v>
      </c>
      <c r="L135" s="10">
        <f t="shared" si="112"/>
        <v>0.1</v>
      </c>
      <c r="M135" s="10">
        <f t="shared" si="112"/>
        <v>0.2</v>
      </c>
      <c r="N135" s="10">
        <f t="shared" si="112"/>
        <v>0.4</v>
      </c>
      <c r="O135" s="10">
        <v>9</v>
      </c>
      <c r="P135" s="10">
        <v>19</v>
      </c>
      <c r="Q135" s="10">
        <v>39</v>
      </c>
      <c r="R135" s="10">
        <f t="shared" si="113"/>
        <v>90</v>
      </c>
      <c r="S135" s="10">
        <f t="shared" si="114"/>
        <v>190</v>
      </c>
      <c r="T135" s="10">
        <f t="shared" si="115"/>
        <v>390</v>
      </c>
      <c r="U135" s="10">
        <f t="shared" si="117"/>
        <v>6669</v>
      </c>
      <c r="V135" s="10">
        <v>5.7</v>
      </c>
      <c r="W135" s="10">
        <f t="shared" si="118"/>
        <v>8.547008547008547E-4</v>
      </c>
      <c r="X135" s="10">
        <f t="shared" si="102"/>
        <v>0.09</v>
      </c>
      <c r="Y135" s="10">
        <f t="shared" si="103"/>
        <v>0.19</v>
      </c>
      <c r="Z135" s="10">
        <f t="shared" si="104"/>
        <v>0.39</v>
      </c>
      <c r="AA135" s="10" t="s">
        <v>109</v>
      </c>
      <c r="AB135" s="10">
        <v>20</v>
      </c>
      <c r="AC135" s="14">
        <f t="shared" si="119"/>
        <v>12.499999999999998</v>
      </c>
      <c r="AD135" s="10">
        <f t="shared" si="120"/>
        <v>3.5099999999999999E-2</v>
      </c>
      <c r="AE135" s="10">
        <f t="shared" si="121"/>
        <v>1.7100000000000001E-2</v>
      </c>
      <c r="AF135" s="21">
        <f t="shared" si="122"/>
        <v>0.75</v>
      </c>
      <c r="AG135" s="10">
        <f t="shared" si="123"/>
        <v>4.275000000000001E-3</v>
      </c>
      <c r="AH135" s="10">
        <f t="shared" si="124"/>
        <v>3.5099999999999999E-2</v>
      </c>
      <c r="AI135" s="28">
        <f t="shared" si="116"/>
        <v>393.75</v>
      </c>
      <c r="AJ135" s="19">
        <f t="shared" si="125"/>
        <v>4.921875E-3</v>
      </c>
      <c r="AK135" s="20">
        <f t="shared" si="126"/>
        <v>0.7974</v>
      </c>
      <c r="AL135" s="20">
        <f t="shared" si="127"/>
        <v>0.99740000000000006</v>
      </c>
      <c r="AM135" s="20">
        <f t="shared" ref="AM135:AM148" si="128">1*1*0.01*2*AB135+AK135</f>
        <v>1.1974</v>
      </c>
    </row>
    <row r="136" spans="3:42" x14ac:dyDescent="0.25">
      <c r="C136" s="17" t="s">
        <v>162</v>
      </c>
      <c r="D136" s="10" t="s">
        <v>124</v>
      </c>
      <c r="E136" s="10" t="s">
        <v>14</v>
      </c>
      <c r="F136" s="10" t="s">
        <v>107</v>
      </c>
      <c r="G136" s="10" t="s">
        <v>141</v>
      </c>
      <c r="H136" s="10" t="s">
        <v>124</v>
      </c>
      <c r="I136" s="10">
        <v>12</v>
      </c>
      <c r="J136" s="10">
        <v>20</v>
      </c>
      <c r="K136" s="10">
        <v>40</v>
      </c>
      <c r="L136" s="10">
        <f t="shared" si="112"/>
        <v>0.12</v>
      </c>
      <c r="M136" s="10">
        <f t="shared" si="112"/>
        <v>0.2</v>
      </c>
      <c r="N136" s="10">
        <f t="shared" si="112"/>
        <v>0.4</v>
      </c>
      <c r="O136" s="10">
        <v>11.5</v>
      </c>
      <c r="P136" s="10">
        <v>19</v>
      </c>
      <c r="Q136" s="10">
        <v>39</v>
      </c>
      <c r="R136" s="10">
        <f t="shared" si="113"/>
        <v>115</v>
      </c>
      <c r="S136" s="10">
        <f t="shared" si="114"/>
        <v>190</v>
      </c>
      <c r="T136" s="10">
        <f t="shared" si="115"/>
        <v>390</v>
      </c>
      <c r="U136" s="10">
        <f t="shared" si="117"/>
        <v>8521.5</v>
      </c>
      <c r="V136" s="10">
        <v>8</v>
      </c>
      <c r="W136" s="10">
        <f t="shared" si="118"/>
        <v>9.3880185413366187E-4</v>
      </c>
      <c r="X136" s="10">
        <f t="shared" si="102"/>
        <v>0.115</v>
      </c>
      <c r="Y136" s="10">
        <f t="shared" si="103"/>
        <v>0.19</v>
      </c>
      <c r="Z136" s="10">
        <f t="shared" si="104"/>
        <v>0.39</v>
      </c>
      <c r="AA136" s="10" t="s">
        <v>109</v>
      </c>
      <c r="AB136" s="10">
        <v>20</v>
      </c>
      <c r="AC136" s="14">
        <f t="shared" si="119"/>
        <v>12.499999999999998</v>
      </c>
      <c r="AD136" s="10">
        <f t="shared" si="120"/>
        <v>4.4850000000000001E-2</v>
      </c>
      <c r="AE136" s="10">
        <f t="shared" si="121"/>
        <v>2.1850000000000001E-2</v>
      </c>
      <c r="AF136" s="21">
        <f t="shared" si="122"/>
        <v>0.75</v>
      </c>
      <c r="AG136" s="10">
        <f t="shared" si="123"/>
        <v>5.4625000000000021E-3</v>
      </c>
      <c r="AH136" s="10">
        <f t="shared" si="124"/>
        <v>4.4850000000000001E-2</v>
      </c>
      <c r="AI136" s="28">
        <f t="shared" si="116"/>
        <v>503.125</v>
      </c>
      <c r="AJ136" s="19">
        <f t="shared" si="125"/>
        <v>6.2890624999999995E-3</v>
      </c>
      <c r="AK136" s="20">
        <f t="shared" si="126"/>
        <v>1.10678125</v>
      </c>
      <c r="AL136" s="20">
        <f t="shared" si="127"/>
        <v>1.30678125</v>
      </c>
      <c r="AM136" s="20">
        <f t="shared" si="128"/>
        <v>1.50678125</v>
      </c>
    </row>
    <row r="137" spans="3:42" x14ac:dyDescent="0.25">
      <c r="C137" s="17" t="s">
        <v>162</v>
      </c>
      <c r="D137" s="10" t="s">
        <v>126</v>
      </c>
      <c r="E137" s="10" t="s">
        <v>14</v>
      </c>
      <c r="F137" s="10" t="s">
        <v>107</v>
      </c>
      <c r="G137" s="10" t="s">
        <v>141</v>
      </c>
      <c r="H137" s="10" t="s">
        <v>126</v>
      </c>
      <c r="I137" s="10">
        <v>15</v>
      </c>
      <c r="J137" s="10">
        <v>20</v>
      </c>
      <c r="K137" s="10">
        <v>40</v>
      </c>
      <c r="L137" s="10">
        <f t="shared" si="112"/>
        <v>0.15</v>
      </c>
      <c r="M137" s="10">
        <f t="shared" si="112"/>
        <v>0.2</v>
      </c>
      <c r="N137" s="10">
        <f t="shared" si="112"/>
        <v>0.4</v>
      </c>
      <c r="O137" s="10">
        <v>14</v>
      </c>
      <c r="P137" s="10">
        <v>19</v>
      </c>
      <c r="Q137" s="10">
        <v>39</v>
      </c>
      <c r="R137" s="10">
        <f t="shared" si="113"/>
        <v>140</v>
      </c>
      <c r="S137" s="10">
        <f t="shared" si="114"/>
        <v>190</v>
      </c>
      <c r="T137" s="10">
        <f t="shared" si="115"/>
        <v>390</v>
      </c>
      <c r="U137" s="10">
        <f t="shared" si="117"/>
        <v>10374</v>
      </c>
      <c r="V137" s="10">
        <v>8.5</v>
      </c>
      <c r="W137" s="10">
        <f t="shared" si="118"/>
        <v>8.1935608251397724E-4</v>
      </c>
      <c r="X137" s="10">
        <f t="shared" si="102"/>
        <v>0.14000000000000001</v>
      </c>
      <c r="Y137" s="10">
        <f t="shared" si="103"/>
        <v>0.19</v>
      </c>
      <c r="Z137" s="10">
        <f t="shared" si="104"/>
        <v>0.39</v>
      </c>
      <c r="AA137" s="10" t="s">
        <v>109</v>
      </c>
      <c r="AB137" s="10">
        <v>20</v>
      </c>
      <c r="AC137" s="14">
        <f t="shared" si="119"/>
        <v>12.499999999999998</v>
      </c>
      <c r="AD137" s="10">
        <f t="shared" si="120"/>
        <v>5.460000000000001E-2</v>
      </c>
      <c r="AE137" s="10">
        <f t="shared" si="121"/>
        <v>2.6600000000000002E-2</v>
      </c>
      <c r="AF137" s="21">
        <f t="shared" si="122"/>
        <v>0.75</v>
      </c>
      <c r="AG137" s="10">
        <f t="shared" si="123"/>
        <v>6.6499999999999997E-3</v>
      </c>
      <c r="AH137" s="10">
        <f t="shared" si="124"/>
        <v>5.460000000000001E-2</v>
      </c>
      <c r="AI137" s="28">
        <f t="shared" si="116"/>
        <v>612.50000000000023</v>
      </c>
      <c r="AJ137" s="19">
        <f t="shared" si="125"/>
        <v>7.6562500000000016E-3</v>
      </c>
      <c r="AK137" s="20">
        <f t="shared" si="126"/>
        <v>1.1954374999999999</v>
      </c>
      <c r="AL137" s="20">
        <f t="shared" si="127"/>
        <v>1.3954374999999999</v>
      </c>
      <c r="AM137" s="20">
        <f t="shared" si="128"/>
        <v>1.5954375000000001</v>
      </c>
    </row>
    <row r="138" spans="3:42" x14ac:dyDescent="0.25">
      <c r="C138" s="17" t="s">
        <v>162</v>
      </c>
      <c r="D138" s="10" t="s">
        <v>119</v>
      </c>
      <c r="E138" s="10" t="s">
        <v>13</v>
      </c>
      <c r="F138" s="10" t="s">
        <v>107</v>
      </c>
      <c r="G138" s="10" t="s">
        <v>128</v>
      </c>
      <c r="H138" s="10" t="s">
        <v>119</v>
      </c>
      <c r="I138" s="10">
        <v>10</v>
      </c>
      <c r="J138" s="10">
        <v>20</v>
      </c>
      <c r="K138" s="10">
        <v>40</v>
      </c>
      <c r="L138" s="10">
        <f t="shared" si="112"/>
        <v>0.1</v>
      </c>
      <c r="M138" s="10">
        <f t="shared" si="112"/>
        <v>0.2</v>
      </c>
      <c r="N138" s="10">
        <f t="shared" si="112"/>
        <v>0.4</v>
      </c>
      <c r="O138" s="10">
        <v>9</v>
      </c>
      <c r="P138" s="10">
        <v>19</v>
      </c>
      <c r="Q138" s="10">
        <v>39</v>
      </c>
      <c r="R138" s="10">
        <f t="shared" si="113"/>
        <v>90</v>
      </c>
      <c r="S138" s="10">
        <f t="shared" si="114"/>
        <v>190</v>
      </c>
      <c r="T138" s="10">
        <f t="shared" si="115"/>
        <v>390</v>
      </c>
      <c r="U138" s="10">
        <f t="shared" si="117"/>
        <v>6669</v>
      </c>
      <c r="V138" s="10">
        <v>6.2</v>
      </c>
      <c r="W138" s="10">
        <f t="shared" si="118"/>
        <v>9.2967461388514022E-4</v>
      </c>
      <c r="X138" s="10">
        <f t="shared" si="102"/>
        <v>0.09</v>
      </c>
      <c r="Y138" s="10">
        <f t="shared" si="103"/>
        <v>0.19</v>
      </c>
      <c r="Z138" s="10">
        <f t="shared" si="104"/>
        <v>0.39</v>
      </c>
      <c r="AA138" s="10" t="s">
        <v>109</v>
      </c>
      <c r="AB138" s="10">
        <v>20</v>
      </c>
      <c r="AC138" s="14">
        <f t="shared" si="119"/>
        <v>12.499999999999998</v>
      </c>
      <c r="AD138" s="10">
        <f t="shared" si="120"/>
        <v>3.5099999999999999E-2</v>
      </c>
      <c r="AE138" s="10">
        <f t="shared" si="121"/>
        <v>1.7100000000000001E-2</v>
      </c>
      <c r="AF138" s="21">
        <f t="shared" si="122"/>
        <v>0.75</v>
      </c>
      <c r="AG138" s="10">
        <f t="shared" si="123"/>
        <v>1.7100000000000001E-2</v>
      </c>
      <c r="AH138" s="10">
        <f t="shared" si="124"/>
        <v>8.7749999999999981E-3</v>
      </c>
      <c r="AI138" s="28">
        <f t="shared" si="116"/>
        <v>258.75</v>
      </c>
      <c r="AJ138" s="19">
        <f t="shared" si="125"/>
        <v>3.2343749999999994E-3</v>
      </c>
      <c r="AK138" s="20">
        <f t="shared" si="126"/>
        <v>0.82496250000000004</v>
      </c>
      <c r="AL138" s="20">
        <f t="shared" si="127"/>
        <v>1.0249625</v>
      </c>
      <c r="AM138" s="20">
        <f t="shared" si="128"/>
        <v>1.2249625000000002</v>
      </c>
    </row>
    <row r="139" spans="3:42" x14ac:dyDescent="0.25">
      <c r="C139" s="17" t="s">
        <v>162</v>
      </c>
      <c r="D139" s="10" t="s">
        <v>124</v>
      </c>
      <c r="E139" s="10" t="s">
        <v>13</v>
      </c>
      <c r="F139" s="10" t="s">
        <v>107</v>
      </c>
      <c r="G139" s="10" t="s">
        <v>128</v>
      </c>
      <c r="H139" s="10" t="s">
        <v>124</v>
      </c>
      <c r="I139" s="10">
        <v>12</v>
      </c>
      <c r="J139" s="10">
        <v>20</v>
      </c>
      <c r="K139" s="10">
        <v>40</v>
      </c>
      <c r="L139" s="10">
        <f t="shared" si="112"/>
        <v>0.12</v>
      </c>
      <c r="M139" s="10">
        <f t="shared" si="112"/>
        <v>0.2</v>
      </c>
      <c r="N139" s="10">
        <f t="shared" si="112"/>
        <v>0.4</v>
      </c>
      <c r="O139" s="10">
        <v>11.5</v>
      </c>
      <c r="P139" s="10">
        <v>19</v>
      </c>
      <c r="Q139" s="10">
        <v>39</v>
      </c>
      <c r="R139" s="10">
        <f t="shared" si="113"/>
        <v>115</v>
      </c>
      <c r="S139" s="10">
        <f t="shared" si="114"/>
        <v>190</v>
      </c>
      <c r="T139" s="10">
        <f t="shared" si="115"/>
        <v>390</v>
      </c>
      <c r="U139" s="10">
        <f t="shared" si="117"/>
        <v>8521.5</v>
      </c>
      <c r="V139" s="10">
        <v>8.6999999999999993</v>
      </c>
      <c r="W139" s="10">
        <f t="shared" si="118"/>
        <v>1.0209470163703572E-3</v>
      </c>
      <c r="X139" s="10">
        <f t="shared" si="102"/>
        <v>0.115</v>
      </c>
      <c r="Y139" s="10">
        <f t="shared" si="103"/>
        <v>0.19</v>
      </c>
      <c r="Z139" s="10">
        <f t="shared" si="104"/>
        <v>0.39</v>
      </c>
      <c r="AA139" s="10" t="s">
        <v>109</v>
      </c>
      <c r="AB139" s="10">
        <v>20</v>
      </c>
      <c r="AC139" s="14">
        <f t="shared" si="119"/>
        <v>12.499999999999998</v>
      </c>
      <c r="AD139" s="10">
        <f t="shared" si="120"/>
        <v>4.4850000000000001E-2</v>
      </c>
      <c r="AE139" s="10">
        <f t="shared" si="121"/>
        <v>2.1850000000000001E-2</v>
      </c>
      <c r="AF139" s="21">
        <f t="shared" si="122"/>
        <v>0.75</v>
      </c>
      <c r="AG139" s="10">
        <f t="shared" si="123"/>
        <v>2.1850000000000001E-2</v>
      </c>
      <c r="AH139" s="10">
        <f t="shared" si="124"/>
        <v>1.12125E-2</v>
      </c>
      <c r="AI139" s="28">
        <f t="shared" si="116"/>
        <v>330.625</v>
      </c>
      <c r="AJ139" s="19">
        <f t="shared" si="125"/>
        <v>4.1328124999999993E-3</v>
      </c>
      <c r="AK139" s="20">
        <f t="shared" si="126"/>
        <v>1.14949375</v>
      </c>
      <c r="AL139" s="20">
        <f t="shared" si="127"/>
        <v>1.3494937499999999</v>
      </c>
      <c r="AM139" s="20">
        <f t="shared" si="128"/>
        <v>1.5494937499999999</v>
      </c>
    </row>
    <row r="140" spans="3:42" x14ac:dyDescent="0.25">
      <c r="C140" s="17" t="s">
        <v>162</v>
      </c>
      <c r="D140" s="10" t="s">
        <v>126</v>
      </c>
      <c r="E140" s="10" t="s">
        <v>13</v>
      </c>
      <c r="F140" s="10" t="s">
        <v>107</v>
      </c>
      <c r="G140" s="10" t="s">
        <v>128</v>
      </c>
      <c r="H140" s="10" t="s">
        <v>126</v>
      </c>
      <c r="I140" s="10">
        <v>15</v>
      </c>
      <c r="J140" s="10">
        <v>20</v>
      </c>
      <c r="K140" s="10">
        <v>40</v>
      </c>
      <c r="L140" s="10">
        <f t="shared" si="112"/>
        <v>0.15</v>
      </c>
      <c r="M140" s="10">
        <f t="shared" si="112"/>
        <v>0.2</v>
      </c>
      <c r="N140" s="10">
        <f t="shared" si="112"/>
        <v>0.4</v>
      </c>
      <c r="O140" s="10">
        <v>14</v>
      </c>
      <c r="P140" s="10">
        <v>19</v>
      </c>
      <c r="Q140" s="10">
        <v>39</v>
      </c>
      <c r="R140" s="10">
        <f t="shared" si="113"/>
        <v>140</v>
      </c>
      <c r="S140" s="10">
        <f t="shared" si="114"/>
        <v>190</v>
      </c>
      <c r="T140" s="10">
        <f t="shared" si="115"/>
        <v>390</v>
      </c>
      <c r="U140" s="10">
        <f t="shared" si="117"/>
        <v>10374</v>
      </c>
      <c r="V140" s="10">
        <v>9</v>
      </c>
      <c r="W140" s="10">
        <f t="shared" si="118"/>
        <v>8.6755349913244649E-4</v>
      </c>
      <c r="X140" s="10">
        <f t="shared" si="102"/>
        <v>0.14000000000000001</v>
      </c>
      <c r="Y140" s="10">
        <f t="shared" si="103"/>
        <v>0.19</v>
      </c>
      <c r="Z140" s="10">
        <f t="shared" si="104"/>
        <v>0.39</v>
      </c>
      <c r="AA140" s="10" t="s">
        <v>109</v>
      </c>
      <c r="AB140" s="10">
        <v>20</v>
      </c>
      <c r="AC140" s="14">
        <f t="shared" si="119"/>
        <v>12.499999999999998</v>
      </c>
      <c r="AD140" s="10">
        <f t="shared" si="120"/>
        <v>5.460000000000001E-2</v>
      </c>
      <c r="AE140" s="10">
        <f t="shared" si="121"/>
        <v>2.6600000000000002E-2</v>
      </c>
      <c r="AF140" s="21">
        <f t="shared" si="122"/>
        <v>0.75</v>
      </c>
      <c r="AG140" s="10">
        <f t="shared" si="123"/>
        <v>2.6600000000000002E-2</v>
      </c>
      <c r="AH140" s="10">
        <f t="shared" si="124"/>
        <v>1.3650000000000002E-2</v>
      </c>
      <c r="AI140" s="28">
        <f t="shared" si="116"/>
        <v>402.50000000000006</v>
      </c>
      <c r="AJ140" s="19">
        <f t="shared" si="125"/>
        <v>5.0312500000000001E-3</v>
      </c>
      <c r="AK140" s="20">
        <f t="shared" si="126"/>
        <v>1.2042499999999998</v>
      </c>
      <c r="AL140" s="20">
        <f t="shared" si="127"/>
        <v>1.4042499999999998</v>
      </c>
      <c r="AM140" s="20">
        <f t="shared" si="128"/>
        <v>1.60425</v>
      </c>
    </row>
    <row r="141" spans="3:42" x14ac:dyDescent="0.25">
      <c r="C141" s="17" t="s">
        <v>82</v>
      </c>
      <c r="D141" s="10" t="s">
        <v>119</v>
      </c>
      <c r="E141" s="10" t="s">
        <v>14</v>
      </c>
      <c r="F141" s="10" t="s">
        <v>107</v>
      </c>
      <c r="G141" s="10" t="s">
        <v>153</v>
      </c>
      <c r="H141" s="10" t="s">
        <v>119</v>
      </c>
      <c r="I141" s="10">
        <v>10</v>
      </c>
      <c r="J141" s="10">
        <v>20</v>
      </c>
      <c r="K141" s="10">
        <v>40</v>
      </c>
      <c r="L141" s="10">
        <f t="shared" si="112"/>
        <v>0.1</v>
      </c>
      <c r="M141" s="10">
        <f t="shared" si="112"/>
        <v>0.2</v>
      </c>
      <c r="N141" s="10">
        <f t="shared" si="112"/>
        <v>0.4</v>
      </c>
      <c r="O141" s="10">
        <v>9.5</v>
      </c>
      <c r="P141" s="10">
        <v>19</v>
      </c>
      <c r="Q141" s="10">
        <v>39</v>
      </c>
      <c r="R141" s="10">
        <f t="shared" si="113"/>
        <v>95</v>
      </c>
      <c r="S141" s="10">
        <f t="shared" si="114"/>
        <v>190</v>
      </c>
      <c r="T141" s="10">
        <f t="shared" si="115"/>
        <v>390</v>
      </c>
      <c r="U141" s="10">
        <f t="shared" si="117"/>
        <v>7039.5</v>
      </c>
      <c r="V141" s="10">
        <v>5.5</v>
      </c>
      <c r="W141" s="10">
        <f t="shared" si="118"/>
        <v>7.8130549044676473E-4</v>
      </c>
      <c r="X141" s="10">
        <f t="shared" ref="X141:Z145" si="129">+O141/100</f>
        <v>9.5000000000000001E-2</v>
      </c>
      <c r="Y141" s="10">
        <f t="shared" si="129"/>
        <v>0.19</v>
      </c>
      <c r="Z141" s="10">
        <f t="shared" si="129"/>
        <v>0.39</v>
      </c>
      <c r="AA141" s="10" t="s">
        <v>109</v>
      </c>
      <c r="AB141" s="10">
        <v>20</v>
      </c>
      <c r="AC141" s="14">
        <f t="shared" si="119"/>
        <v>12.499999999999998</v>
      </c>
      <c r="AD141" s="10">
        <f t="shared" si="120"/>
        <v>3.705E-2</v>
      </c>
      <c r="AE141" s="10">
        <f t="shared" si="121"/>
        <v>1.805E-2</v>
      </c>
      <c r="AF141" s="21">
        <f t="shared" si="122"/>
        <v>0.75</v>
      </c>
      <c r="AG141" s="10">
        <f t="shared" si="123"/>
        <v>4.5124999999999992E-3</v>
      </c>
      <c r="AH141" s="10">
        <f t="shared" si="124"/>
        <v>3.705E-2</v>
      </c>
      <c r="AI141" s="28">
        <f t="shared" si="116"/>
        <v>415.625</v>
      </c>
      <c r="AJ141" s="19">
        <f t="shared" si="125"/>
        <v>5.1953124999999985E-3</v>
      </c>
      <c r="AK141" s="20">
        <f t="shared" si="126"/>
        <v>0.77834374999999989</v>
      </c>
      <c r="AL141" s="20">
        <f t="shared" si="127"/>
        <v>0.97834374999999985</v>
      </c>
      <c r="AM141" s="20">
        <f t="shared" si="128"/>
        <v>1.1783437499999998</v>
      </c>
      <c r="AN141" s="10">
        <v>15.4</v>
      </c>
      <c r="AP141" s="10">
        <v>2.9</v>
      </c>
    </row>
    <row r="142" spans="3:42" x14ac:dyDescent="0.25">
      <c r="C142" s="17" t="s">
        <v>82</v>
      </c>
      <c r="D142" s="10" t="s">
        <v>124</v>
      </c>
      <c r="E142" s="10" t="s">
        <v>14</v>
      </c>
      <c r="F142" s="10" t="s">
        <v>107</v>
      </c>
      <c r="G142" s="10" t="s">
        <v>141</v>
      </c>
      <c r="H142" s="10" t="s">
        <v>124</v>
      </c>
      <c r="I142" s="10">
        <v>12</v>
      </c>
      <c r="J142" s="10">
        <v>20</v>
      </c>
      <c r="K142" s="10">
        <v>40</v>
      </c>
      <c r="L142" s="10">
        <f t="shared" si="112"/>
        <v>0.12</v>
      </c>
      <c r="M142" s="10">
        <f t="shared" si="112"/>
        <v>0.2</v>
      </c>
      <c r="N142" s="10">
        <f t="shared" si="112"/>
        <v>0.4</v>
      </c>
      <c r="O142" s="10">
        <v>11.5</v>
      </c>
      <c r="P142" s="10">
        <v>19</v>
      </c>
      <c r="Q142" s="10">
        <v>39</v>
      </c>
      <c r="R142" s="10">
        <f t="shared" si="113"/>
        <v>115</v>
      </c>
      <c r="S142" s="10">
        <f t="shared" si="114"/>
        <v>190</v>
      </c>
      <c r="T142" s="10">
        <f t="shared" si="115"/>
        <v>390</v>
      </c>
      <c r="U142" s="10">
        <f t="shared" si="117"/>
        <v>8521.5</v>
      </c>
      <c r="V142" s="10">
        <v>7.5</v>
      </c>
      <c r="W142" s="10">
        <f t="shared" si="118"/>
        <v>8.8012673825030806E-4</v>
      </c>
      <c r="X142" s="10">
        <f t="shared" si="129"/>
        <v>0.115</v>
      </c>
      <c r="Y142" s="10">
        <f t="shared" si="129"/>
        <v>0.19</v>
      </c>
      <c r="Z142" s="10">
        <f t="shared" si="129"/>
        <v>0.39</v>
      </c>
      <c r="AA142" s="10" t="s">
        <v>109</v>
      </c>
      <c r="AB142" s="10">
        <v>20</v>
      </c>
      <c r="AC142" s="14">
        <f t="shared" si="119"/>
        <v>12.499999999999998</v>
      </c>
      <c r="AD142" s="10">
        <f t="shared" si="120"/>
        <v>4.4850000000000001E-2</v>
      </c>
      <c r="AE142" s="10">
        <f t="shared" si="121"/>
        <v>2.1850000000000001E-2</v>
      </c>
      <c r="AF142" s="21">
        <f t="shared" si="122"/>
        <v>0.75</v>
      </c>
      <c r="AG142" s="10">
        <f t="shared" si="123"/>
        <v>5.4625000000000021E-3</v>
      </c>
      <c r="AH142" s="10">
        <f t="shared" si="124"/>
        <v>4.4850000000000001E-2</v>
      </c>
      <c r="AI142" s="28">
        <f t="shared" si="116"/>
        <v>503.125</v>
      </c>
      <c r="AJ142" s="19">
        <f t="shared" si="125"/>
        <v>6.2890624999999995E-3</v>
      </c>
      <c r="AK142" s="20">
        <f t="shared" si="126"/>
        <v>1.0454687499999999</v>
      </c>
      <c r="AL142" s="20">
        <f t="shared" si="127"/>
        <v>1.2454687499999999</v>
      </c>
      <c r="AM142" s="20">
        <f t="shared" si="128"/>
        <v>1.4454687499999999</v>
      </c>
      <c r="AN142" s="10">
        <v>15.4</v>
      </c>
      <c r="AP142" s="10">
        <v>3</v>
      </c>
    </row>
    <row r="143" spans="3:42" x14ac:dyDescent="0.25">
      <c r="C143" s="17" t="s">
        <v>82</v>
      </c>
      <c r="D143" s="10" t="s">
        <v>126</v>
      </c>
      <c r="E143" s="10" t="s">
        <v>14</v>
      </c>
      <c r="F143" s="10" t="s">
        <v>107</v>
      </c>
      <c r="G143" s="10" t="s">
        <v>141</v>
      </c>
      <c r="H143" s="10" t="s">
        <v>126</v>
      </c>
      <c r="I143" s="10">
        <v>15</v>
      </c>
      <c r="J143" s="10">
        <v>20</v>
      </c>
      <c r="K143" s="10">
        <v>40</v>
      </c>
      <c r="L143" s="10">
        <f t="shared" si="112"/>
        <v>0.15</v>
      </c>
      <c r="M143" s="10">
        <f t="shared" si="112"/>
        <v>0.2</v>
      </c>
      <c r="N143" s="10">
        <f t="shared" si="112"/>
        <v>0.4</v>
      </c>
      <c r="O143" s="10">
        <v>14.3</v>
      </c>
      <c r="P143" s="10">
        <v>19.2</v>
      </c>
      <c r="Q143" s="10">
        <v>38.200000000000003</v>
      </c>
      <c r="R143" s="10">
        <f t="shared" si="113"/>
        <v>143</v>
      </c>
      <c r="S143" s="10">
        <f t="shared" si="114"/>
        <v>192</v>
      </c>
      <c r="T143" s="10">
        <f t="shared" si="115"/>
        <v>382</v>
      </c>
      <c r="U143" s="10">
        <f t="shared" si="117"/>
        <v>10488.192000000001</v>
      </c>
      <c r="V143" s="10">
        <v>8</v>
      </c>
      <c r="W143" s="10">
        <f t="shared" si="118"/>
        <v>7.6276254286725489E-4</v>
      </c>
      <c r="X143" s="10">
        <f t="shared" si="129"/>
        <v>0.14300000000000002</v>
      </c>
      <c r="Y143" s="10">
        <f t="shared" si="129"/>
        <v>0.192</v>
      </c>
      <c r="Z143" s="10">
        <f t="shared" si="129"/>
        <v>0.38200000000000001</v>
      </c>
      <c r="AA143" s="10" t="s">
        <v>109</v>
      </c>
      <c r="AB143" s="10">
        <v>20</v>
      </c>
      <c r="AC143" s="14">
        <f t="shared" si="119"/>
        <v>12.628813901798342</v>
      </c>
      <c r="AD143" s="10">
        <f t="shared" si="120"/>
        <v>5.4626000000000008E-2</v>
      </c>
      <c r="AE143" s="10">
        <f t="shared" si="121"/>
        <v>2.7456000000000005E-2</v>
      </c>
      <c r="AF143" s="21">
        <f t="shared" si="122"/>
        <v>0.75</v>
      </c>
      <c r="AG143" s="10">
        <f t="shared" si="123"/>
        <v>6.864000000000002E-3</v>
      </c>
      <c r="AH143" s="10">
        <f t="shared" si="124"/>
        <v>5.4626000000000008E-2</v>
      </c>
      <c r="AI143" s="28">
        <f t="shared" si="116"/>
        <v>614.90000000000009</v>
      </c>
      <c r="AJ143" s="19">
        <f t="shared" si="125"/>
        <v>7.7654576682158021E-3</v>
      </c>
      <c r="AK143" s="20">
        <f t="shared" si="126"/>
        <v>1.1464184683774499</v>
      </c>
      <c r="AL143" s="20">
        <f t="shared" si="127"/>
        <v>1.3464184683774498</v>
      </c>
      <c r="AM143" s="20">
        <f t="shared" si="128"/>
        <v>1.5464184683774498</v>
      </c>
      <c r="AN143" s="10">
        <v>14.5</v>
      </c>
      <c r="AP143" s="10">
        <v>2.6</v>
      </c>
    </row>
    <row r="144" spans="3:42" x14ac:dyDescent="0.25">
      <c r="C144" s="17" t="s">
        <v>105</v>
      </c>
      <c r="D144" s="10" t="s">
        <v>136</v>
      </c>
      <c r="E144" s="10" t="s">
        <v>13</v>
      </c>
      <c r="F144" s="10" t="s">
        <v>107</v>
      </c>
      <c r="G144" s="10" t="s">
        <v>128</v>
      </c>
      <c r="H144" s="10" t="s">
        <v>136</v>
      </c>
      <c r="I144" s="10">
        <v>12</v>
      </c>
      <c r="J144" s="10">
        <v>20</v>
      </c>
      <c r="K144" s="10">
        <v>30</v>
      </c>
      <c r="L144" s="10">
        <f t="shared" si="112"/>
        <v>0.12</v>
      </c>
      <c r="M144" s="10">
        <f t="shared" si="112"/>
        <v>0.2</v>
      </c>
      <c r="N144" s="10">
        <f t="shared" si="112"/>
        <v>0.3</v>
      </c>
      <c r="O144" s="10">
        <v>12</v>
      </c>
      <c r="P144" s="10">
        <v>19.8</v>
      </c>
      <c r="Q144" s="10">
        <v>29.5</v>
      </c>
      <c r="R144" s="10">
        <f t="shared" si="113"/>
        <v>120</v>
      </c>
      <c r="S144" s="10">
        <f t="shared" si="114"/>
        <v>198</v>
      </c>
      <c r="T144" s="10">
        <f t="shared" si="115"/>
        <v>295</v>
      </c>
      <c r="U144" s="10">
        <f t="shared" si="117"/>
        <v>7009.2000000000007</v>
      </c>
      <c r="V144" s="10">
        <v>6.2</v>
      </c>
      <c r="W144" s="10">
        <f t="shared" si="118"/>
        <v>8.8455173200935907E-4</v>
      </c>
      <c r="X144" s="10">
        <f t="shared" si="129"/>
        <v>0.12</v>
      </c>
      <c r="Y144" s="10">
        <f t="shared" si="129"/>
        <v>0.19800000000000001</v>
      </c>
      <c r="Z144" s="10">
        <f t="shared" si="129"/>
        <v>0.29499999999999998</v>
      </c>
      <c r="AA144" s="10" t="s">
        <v>109</v>
      </c>
      <c r="AB144" s="10">
        <v>20</v>
      </c>
      <c r="AC144" s="14">
        <f t="shared" si="119"/>
        <v>15.762925598991171</v>
      </c>
      <c r="AD144" s="10">
        <f t="shared" si="120"/>
        <v>3.5399999999999994E-2</v>
      </c>
      <c r="AE144" s="10">
        <f t="shared" si="121"/>
        <v>2.376E-2</v>
      </c>
      <c r="AF144" s="21">
        <f t="shared" si="122"/>
        <v>0.75</v>
      </c>
      <c r="AG144" s="10">
        <f t="shared" si="123"/>
        <v>2.376E-2</v>
      </c>
      <c r="AH144" s="10">
        <f t="shared" si="124"/>
        <v>8.8499999999999968E-3</v>
      </c>
      <c r="AI144" s="28">
        <f t="shared" si="116"/>
        <v>326.09999999999997</v>
      </c>
      <c r="AJ144" s="19">
        <f t="shared" si="125"/>
        <v>5.1402900378310201E-3</v>
      </c>
      <c r="AK144" s="20">
        <f t="shared" si="126"/>
        <v>1.0615384615384615</v>
      </c>
      <c r="AL144" s="20">
        <f t="shared" si="127"/>
        <v>1.2615384615384615</v>
      </c>
      <c r="AM144" s="20">
        <f t="shared" si="128"/>
        <v>1.4615384615384617</v>
      </c>
      <c r="AP144" s="10">
        <v>33.6</v>
      </c>
    </row>
    <row r="145" spans="3:42" x14ac:dyDescent="0.25">
      <c r="C145" s="17" t="s">
        <v>105</v>
      </c>
      <c r="D145" s="10" t="s">
        <v>136</v>
      </c>
      <c r="E145" s="10" t="s">
        <v>14</v>
      </c>
      <c r="F145" s="10" t="s">
        <v>107</v>
      </c>
      <c r="G145" s="10" t="s">
        <v>164</v>
      </c>
      <c r="H145" s="10" t="s">
        <v>136</v>
      </c>
      <c r="I145" s="10">
        <v>12</v>
      </c>
      <c r="J145" s="10">
        <v>20</v>
      </c>
      <c r="K145" s="10">
        <v>30</v>
      </c>
      <c r="L145" s="10">
        <f t="shared" ref="L145:N148" si="130">+I145/100</f>
        <v>0.12</v>
      </c>
      <c r="M145" s="10">
        <f t="shared" si="130"/>
        <v>0.2</v>
      </c>
      <c r="N145" s="10">
        <f t="shared" si="130"/>
        <v>0.3</v>
      </c>
      <c r="O145" s="10">
        <v>11.9</v>
      </c>
      <c r="P145" s="10">
        <v>19.7</v>
      </c>
      <c r="Q145" s="10">
        <v>29.6</v>
      </c>
      <c r="R145" s="10">
        <f t="shared" si="113"/>
        <v>119</v>
      </c>
      <c r="S145" s="10">
        <f t="shared" si="114"/>
        <v>197</v>
      </c>
      <c r="T145" s="10">
        <f t="shared" si="115"/>
        <v>296</v>
      </c>
      <c r="U145" s="10">
        <f t="shared" si="117"/>
        <v>6939.1280000000006</v>
      </c>
      <c r="V145" s="10">
        <v>6.1</v>
      </c>
      <c r="W145" s="10">
        <f t="shared" si="118"/>
        <v>8.7907299015092377E-4</v>
      </c>
      <c r="X145" s="10">
        <f t="shared" si="129"/>
        <v>0.11900000000000001</v>
      </c>
      <c r="Y145" s="10">
        <f t="shared" si="129"/>
        <v>0.19699999999999998</v>
      </c>
      <c r="Z145" s="10">
        <f t="shared" si="129"/>
        <v>0.29600000000000004</v>
      </c>
      <c r="AA145" s="10" t="s">
        <v>109</v>
      </c>
      <c r="AB145" s="10">
        <v>20</v>
      </c>
      <c r="AC145" s="14">
        <f t="shared" si="119"/>
        <v>15.787313315020048</v>
      </c>
      <c r="AD145" s="10">
        <f t="shared" si="120"/>
        <v>3.5224000000000005E-2</v>
      </c>
      <c r="AE145" s="10">
        <f t="shared" si="121"/>
        <v>2.3442999999999999E-2</v>
      </c>
      <c r="AF145" s="21">
        <f t="shared" si="122"/>
        <v>0.75</v>
      </c>
      <c r="AG145" s="10">
        <f t="shared" si="123"/>
        <v>5.8607499999999979E-3</v>
      </c>
      <c r="AH145" s="10">
        <f t="shared" si="124"/>
        <v>3.5224000000000005E-2</v>
      </c>
      <c r="AI145" s="28">
        <f t="shared" si="116"/>
        <v>410.84750000000008</v>
      </c>
      <c r="AJ145" s="19">
        <f t="shared" si="125"/>
        <v>6.4861782071927009E-3</v>
      </c>
      <c r="AK145" s="20">
        <f t="shared" si="126"/>
        <v>1.074452180227969</v>
      </c>
      <c r="AL145" s="20">
        <f t="shared" si="127"/>
        <v>1.2744521802279689</v>
      </c>
      <c r="AM145" s="20">
        <f t="shared" si="128"/>
        <v>1.4744521802279689</v>
      </c>
      <c r="AP145" s="10">
        <v>5.3</v>
      </c>
    </row>
    <row r="146" spans="3:42" x14ac:dyDescent="0.25">
      <c r="C146" s="17" t="s">
        <v>183</v>
      </c>
      <c r="D146" s="10" t="s">
        <v>119</v>
      </c>
      <c r="E146" s="10" t="s">
        <v>14</v>
      </c>
      <c r="F146" s="10" t="s">
        <v>107</v>
      </c>
      <c r="G146" s="10" t="s">
        <v>153</v>
      </c>
      <c r="H146" s="10" t="s">
        <v>119</v>
      </c>
      <c r="I146" s="10">
        <v>10</v>
      </c>
      <c r="J146" s="10">
        <v>20</v>
      </c>
      <c r="K146" s="10">
        <v>40</v>
      </c>
      <c r="L146" s="10">
        <f t="shared" si="130"/>
        <v>0.1</v>
      </c>
      <c r="M146" s="10">
        <f t="shared" si="130"/>
        <v>0.2</v>
      </c>
      <c r="N146" s="10">
        <f t="shared" si="130"/>
        <v>0.4</v>
      </c>
      <c r="O146" s="10">
        <v>9</v>
      </c>
      <c r="P146" s="10">
        <v>19</v>
      </c>
      <c r="Q146" s="10">
        <v>39</v>
      </c>
      <c r="R146" s="10">
        <f t="shared" ref="R146:R148" si="131">+O146*10</f>
        <v>90</v>
      </c>
      <c r="S146" s="10">
        <f t="shared" ref="S146:S148" si="132">+P146*10</f>
        <v>190</v>
      </c>
      <c r="T146" s="10">
        <f t="shared" ref="T146:T148" si="133">+Q146*10</f>
        <v>390</v>
      </c>
      <c r="U146" s="10">
        <f t="shared" si="117"/>
        <v>6669</v>
      </c>
      <c r="V146" s="18">
        <f>+U146*W127</f>
        <v>5.5</v>
      </c>
      <c r="W146" s="10">
        <f t="shared" si="118"/>
        <v>8.2471135102714051E-4</v>
      </c>
      <c r="X146" s="10">
        <f t="shared" ref="X146:Z148" si="134">+O146/100</f>
        <v>0.09</v>
      </c>
      <c r="Y146" s="10">
        <f t="shared" si="134"/>
        <v>0.19</v>
      </c>
      <c r="Z146" s="10">
        <f t="shared" si="134"/>
        <v>0.39</v>
      </c>
      <c r="AA146" s="10" t="s">
        <v>109</v>
      </c>
      <c r="AB146" s="10">
        <v>20</v>
      </c>
      <c r="AC146" s="14">
        <f t="shared" si="119"/>
        <v>12.499999999999998</v>
      </c>
      <c r="AD146" s="10">
        <f t="shared" si="120"/>
        <v>3.5099999999999999E-2</v>
      </c>
      <c r="AE146" s="10">
        <f t="shared" si="121"/>
        <v>1.7100000000000001E-2</v>
      </c>
      <c r="AF146" s="21">
        <f t="shared" si="122"/>
        <v>0.75</v>
      </c>
      <c r="AG146" s="10">
        <f t="shared" si="123"/>
        <v>4.275000000000001E-3</v>
      </c>
      <c r="AH146" s="10">
        <f t="shared" si="124"/>
        <v>3.5099999999999999E-2</v>
      </c>
      <c r="AI146" s="28">
        <f t="shared" ref="AI146:AI148" si="135">((AG146*($D$2/2)*2)+(AH146*($D$2/2)*2))*100^3</f>
        <v>393.75</v>
      </c>
      <c r="AJ146" s="19">
        <f t="shared" si="125"/>
        <v>4.921875E-3</v>
      </c>
      <c r="AK146" s="20">
        <f t="shared" si="126"/>
        <v>0.77287499999999987</v>
      </c>
      <c r="AL146" s="20">
        <f t="shared" si="127"/>
        <v>0.97287499999999993</v>
      </c>
      <c r="AM146" s="20">
        <f t="shared" si="128"/>
        <v>1.1728749999999999</v>
      </c>
    </row>
    <row r="147" spans="3:42" x14ac:dyDescent="0.25">
      <c r="C147" s="17" t="s">
        <v>183</v>
      </c>
      <c r="D147" s="10" t="s">
        <v>124</v>
      </c>
      <c r="E147" s="10" t="s">
        <v>14</v>
      </c>
      <c r="F147" s="10" t="s">
        <v>107</v>
      </c>
      <c r="G147" s="10" t="s">
        <v>141</v>
      </c>
      <c r="H147" s="10" t="s">
        <v>124</v>
      </c>
      <c r="I147" s="10">
        <v>12</v>
      </c>
      <c r="J147" s="10">
        <v>20</v>
      </c>
      <c r="K147" s="10">
        <v>40</v>
      </c>
      <c r="L147" s="10">
        <f t="shared" si="130"/>
        <v>0.12</v>
      </c>
      <c r="M147" s="10">
        <f t="shared" si="130"/>
        <v>0.2</v>
      </c>
      <c r="N147" s="10">
        <f t="shared" si="130"/>
        <v>0.4</v>
      </c>
      <c r="O147" s="10">
        <v>11.5</v>
      </c>
      <c r="P147" s="10">
        <v>19</v>
      </c>
      <c r="Q147" s="10">
        <v>39</v>
      </c>
      <c r="R147" s="10">
        <f t="shared" si="131"/>
        <v>115</v>
      </c>
      <c r="S147" s="10">
        <f t="shared" si="132"/>
        <v>190</v>
      </c>
      <c r="T147" s="10">
        <f t="shared" si="133"/>
        <v>390</v>
      </c>
      <c r="U147" s="10">
        <f t="shared" si="117"/>
        <v>8521.5</v>
      </c>
      <c r="V147" s="18">
        <f>+U147*W128</f>
        <v>7</v>
      </c>
      <c r="W147" s="10">
        <f t="shared" si="118"/>
        <v>8.2145162236695415E-4</v>
      </c>
      <c r="X147" s="10">
        <f t="shared" si="134"/>
        <v>0.115</v>
      </c>
      <c r="Y147" s="10">
        <f t="shared" si="134"/>
        <v>0.19</v>
      </c>
      <c r="Z147" s="10">
        <f t="shared" si="134"/>
        <v>0.39</v>
      </c>
      <c r="AA147" s="10" t="s">
        <v>109</v>
      </c>
      <c r="AB147" s="10">
        <v>20</v>
      </c>
      <c r="AC147" s="14">
        <f t="shared" si="119"/>
        <v>12.499999999999998</v>
      </c>
      <c r="AD147" s="10">
        <f t="shared" si="120"/>
        <v>4.4850000000000001E-2</v>
      </c>
      <c r="AE147" s="10">
        <f t="shared" si="121"/>
        <v>2.1850000000000001E-2</v>
      </c>
      <c r="AF147" s="21">
        <f t="shared" si="122"/>
        <v>0.75</v>
      </c>
      <c r="AG147" s="10">
        <f t="shared" si="123"/>
        <v>5.4625000000000021E-3</v>
      </c>
      <c r="AH147" s="10">
        <f t="shared" si="124"/>
        <v>4.4850000000000001E-2</v>
      </c>
      <c r="AI147" s="28">
        <f t="shared" si="135"/>
        <v>503.125</v>
      </c>
      <c r="AJ147" s="19">
        <f t="shared" si="125"/>
        <v>6.2890624999999995E-3</v>
      </c>
      <c r="AK147" s="20">
        <f t="shared" si="126"/>
        <v>0.98415624999999995</v>
      </c>
      <c r="AL147" s="20">
        <f t="shared" si="127"/>
        <v>1.18415625</v>
      </c>
      <c r="AM147" s="20">
        <f t="shared" si="128"/>
        <v>1.38415625</v>
      </c>
    </row>
    <row r="148" spans="3:42" x14ac:dyDescent="0.25">
      <c r="C148" s="17" t="s">
        <v>183</v>
      </c>
      <c r="D148" s="10" t="s">
        <v>126</v>
      </c>
      <c r="E148" s="10" t="s">
        <v>14</v>
      </c>
      <c r="F148" s="10" t="s">
        <v>107</v>
      </c>
      <c r="G148" s="10" t="s">
        <v>141</v>
      </c>
      <c r="H148" s="10" t="s">
        <v>126</v>
      </c>
      <c r="I148" s="10">
        <v>15</v>
      </c>
      <c r="J148" s="10">
        <v>20</v>
      </c>
      <c r="K148" s="10">
        <v>40</v>
      </c>
      <c r="L148" s="10">
        <f t="shared" si="130"/>
        <v>0.15</v>
      </c>
      <c r="M148" s="10">
        <f t="shared" si="130"/>
        <v>0.2</v>
      </c>
      <c r="N148" s="10">
        <f t="shared" si="130"/>
        <v>0.4</v>
      </c>
      <c r="O148" s="10">
        <v>14</v>
      </c>
      <c r="P148" s="10">
        <v>19</v>
      </c>
      <c r="Q148" s="10">
        <v>39</v>
      </c>
      <c r="R148" s="10">
        <f t="shared" si="131"/>
        <v>140</v>
      </c>
      <c r="S148" s="10">
        <f t="shared" si="132"/>
        <v>190</v>
      </c>
      <c r="T148" s="10">
        <f t="shared" si="133"/>
        <v>390</v>
      </c>
      <c r="U148" s="10">
        <f t="shared" si="117"/>
        <v>10374</v>
      </c>
      <c r="V148" s="18">
        <f>+U148*W129</f>
        <v>8.5</v>
      </c>
      <c r="W148" s="10">
        <f t="shared" si="118"/>
        <v>8.1935608251397724E-4</v>
      </c>
      <c r="X148" s="10">
        <f t="shared" si="134"/>
        <v>0.14000000000000001</v>
      </c>
      <c r="Y148" s="10">
        <f t="shared" si="134"/>
        <v>0.19</v>
      </c>
      <c r="Z148" s="10">
        <f t="shared" si="134"/>
        <v>0.39</v>
      </c>
      <c r="AA148" s="10" t="s">
        <v>109</v>
      </c>
      <c r="AB148" s="10">
        <v>20</v>
      </c>
      <c r="AC148" s="14">
        <f t="shared" si="119"/>
        <v>12.499999999999998</v>
      </c>
      <c r="AD148" s="10">
        <f t="shared" si="120"/>
        <v>5.460000000000001E-2</v>
      </c>
      <c r="AE148" s="10">
        <f t="shared" si="121"/>
        <v>2.6600000000000002E-2</v>
      </c>
      <c r="AF148" s="21">
        <f t="shared" si="122"/>
        <v>0.75</v>
      </c>
      <c r="AG148" s="10">
        <f t="shared" si="123"/>
        <v>6.6499999999999997E-3</v>
      </c>
      <c r="AH148" s="10">
        <f t="shared" si="124"/>
        <v>5.460000000000001E-2</v>
      </c>
      <c r="AI148" s="28">
        <f t="shared" si="135"/>
        <v>612.50000000000023</v>
      </c>
      <c r="AJ148" s="19">
        <f t="shared" si="125"/>
        <v>7.6562500000000016E-3</v>
      </c>
      <c r="AK148" s="20">
        <f t="shared" si="126"/>
        <v>1.1954374999999999</v>
      </c>
      <c r="AL148" s="20">
        <f t="shared" si="127"/>
        <v>1.3954374999999999</v>
      </c>
      <c r="AM148" s="20">
        <f t="shared" si="128"/>
        <v>1.5954375000000001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8EDE9-4B79-49C9-8C18-96D721A44212}">
  <dimension ref="C3:L148"/>
  <sheetViews>
    <sheetView workbookViewId="0">
      <selection activeCell="C3" sqref="C3"/>
    </sheetView>
  </sheetViews>
  <sheetFormatPr baseColWidth="10" defaultRowHeight="15" x14ac:dyDescent="0.25"/>
  <cols>
    <col min="2" max="2" width="11.140625" customWidth="1"/>
    <col min="3" max="3" width="25.85546875" customWidth="1"/>
    <col min="4" max="4" width="22.5703125" style="10" customWidth="1"/>
    <col min="5" max="5" width="11.42578125" style="10"/>
    <col min="6" max="6" width="17.28515625" style="10" customWidth="1"/>
    <col min="7" max="7" width="11.42578125" style="10"/>
    <col min="11" max="11" width="17.85546875" customWidth="1"/>
  </cols>
  <sheetData>
    <row r="3" spans="3:12" ht="30" x14ac:dyDescent="0.25">
      <c r="C3" s="15" t="s">
        <v>200</v>
      </c>
      <c r="D3" s="10" t="s">
        <v>0</v>
      </c>
      <c r="E3" s="10" t="s">
        <v>175</v>
      </c>
      <c r="F3" s="10" t="s">
        <v>11</v>
      </c>
      <c r="G3" s="10" t="s">
        <v>86</v>
      </c>
      <c r="H3" s="15" t="s">
        <v>92</v>
      </c>
      <c r="I3" s="15" t="s">
        <v>93</v>
      </c>
      <c r="J3" s="15" t="s">
        <v>91</v>
      </c>
      <c r="K3" t="s">
        <v>9</v>
      </c>
      <c r="L3" s="15" t="s">
        <v>15</v>
      </c>
    </row>
    <row r="4" spans="3:12" x14ac:dyDescent="0.25">
      <c r="C4" s="10" t="str">
        <f>+CONCATENATE(DATOS[[#This Row],[Ladrillera]]," ",DATOS[[#This Row],[Tipo ]]," ",DATOS[[#This Row],[Clasificación]]," ",DATOS[[#This Row],[Unidad]],)</f>
        <v>EL_NORAL M NOESTRUCTURAL 6X12X24</v>
      </c>
      <c r="D4" s="17" t="s">
        <v>197</v>
      </c>
      <c r="E4" s="10" t="s">
        <v>12</v>
      </c>
      <c r="F4" s="10" t="s">
        <v>51</v>
      </c>
      <c r="G4" s="10" t="s">
        <v>106</v>
      </c>
      <c r="H4" s="10">
        <v>115</v>
      </c>
      <c r="I4" s="10">
        <v>60</v>
      </c>
      <c r="J4" s="10">
        <v>240</v>
      </c>
      <c r="K4">
        <v>2</v>
      </c>
      <c r="L4" s="10"/>
    </row>
    <row r="5" spans="3:12" x14ac:dyDescent="0.25">
      <c r="C5" s="10" t="str">
        <f>+CONCATENATE(DATOS[[#This Row],[Ladrillera]]," ",DATOS[[#This Row],[Tipo ]]," ",DATOS[[#This Row],[Clasificación]]," ",DATOS[[#This Row],[Unidad]],)</f>
        <v>EL_NORAL PV NOESTRUCTURAL 6X12X24</v>
      </c>
      <c r="D5" s="17" t="s">
        <v>197</v>
      </c>
      <c r="E5" s="10" t="s">
        <v>13</v>
      </c>
      <c r="F5" s="10" t="s">
        <v>51</v>
      </c>
      <c r="G5" s="10" t="s">
        <v>106</v>
      </c>
      <c r="H5" s="10">
        <v>121</v>
      </c>
      <c r="I5" s="10">
        <v>62</v>
      </c>
      <c r="J5" s="10">
        <v>241</v>
      </c>
      <c r="K5">
        <v>1.8</v>
      </c>
      <c r="L5" s="21">
        <v>0.55000000000000004</v>
      </c>
    </row>
    <row r="6" spans="3:12" x14ac:dyDescent="0.25">
      <c r="C6" s="10" t="str">
        <f>+CONCATENATE(DATOS[[#This Row],[Ladrillera]]," ",DATOS[[#This Row],[Tipo ]]," ",DATOS[[#This Row],[Clasificación]]," ",DATOS[[#This Row],[Unidad]],)</f>
        <v>EL_NORAL PV NOESTRUCTURAL 6X15X30</v>
      </c>
      <c r="D6" s="17" t="s">
        <v>197</v>
      </c>
      <c r="E6" s="10" t="s">
        <v>13</v>
      </c>
      <c r="F6" s="10" t="s">
        <v>51</v>
      </c>
      <c r="G6" s="10" t="s">
        <v>110</v>
      </c>
      <c r="H6" s="10">
        <v>140</v>
      </c>
      <c r="I6" s="10">
        <v>60</v>
      </c>
      <c r="J6" s="10">
        <v>290</v>
      </c>
      <c r="K6">
        <v>2.4</v>
      </c>
      <c r="L6" s="21">
        <v>0.55000000000000004</v>
      </c>
    </row>
    <row r="7" spans="3:12" x14ac:dyDescent="0.25">
      <c r="C7" s="10" t="str">
        <f>+CONCATENATE(DATOS[[#This Row],[Ladrillera]]," ",DATOS[[#This Row],[Tipo ]]," ",DATOS[[#This Row],[Clasificación]]," ",DATOS[[#This Row],[Unidad]],)</f>
        <v>EL_NORAL PH NOESTRUCTURAL 7X20X40</v>
      </c>
      <c r="D7" s="17" t="s">
        <v>197</v>
      </c>
      <c r="E7" s="10" t="s">
        <v>14</v>
      </c>
      <c r="F7" s="10" t="s">
        <v>51</v>
      </c>
      <c r="G7" s="10" t="s">
        <v>112</v>
      </c>
      <c r="H7" s="10">
        <v>70</v>
      </c>
      <c r="I7" s="10">
        <v>190</v>
      </c>
      <c r="J7" s="10">
        <v>390</v>
      </c>
      <c r="K7">
        <v>4.55</v>
      </c>
      <c r="L7" s="21">
        <v>0.6</v>
      </c>
    </row>
    <row r="8" spans="3:12" x14ac:dyDescent="0.25">
      <c r="C8" s="10" t="str">
        <f>+CONCATENATE(DATOS[[#This Row],[Ladrillera]]," ",DATOS[[#This Row],[Tipo ]]," ",DATOS[[#This Row],[Clasificación]]," ",DATOS[[#This Row],[Unidad]],)</f>
        <v>EL_NORAL PH NOESTRUCTURAL 8X20X40</v>
      </c>
      <c r="D8" s="17" t="s">
        <v>197</v>
      </c>
      <c r="E8" s="10" t="s">
        <v>14</v>
      </c>
      <c r="F8" s="10" t="s">
        <v>51</v>
      </c>
      <c r="G8" s="10" t="s">
        <v>114</v>
      </c>
      <c r="H8" s="10">
        <v>80</v>
      </c>
      <c r="I8" s="10">
        <v>189</v>
      </c>
      <c r="J8" s="10">
        <v>390</v>
      </c>
      <c r="K8">
        <v>4.8</v>
      </c>
      <c r="L8" s="21">
        <v>0.6</v>
      </c>
    </row>
    <row r="9" spans="3:12" x14ac:dyDescent="0.25">
      <c r="C9" s="10" t="str">
        <f>+CONCATENATE(DATOS[[#This Row],[Ladrillera]]," ",DATOS[[#This Row],[Tipo ]]," ",DATOS[[#This Row],[Clasificación]]," ",DATOS[[#This Row],[Unidad]],)</f>
        <v>EL_NORAL PH NOESTRUCTURAL 10X15X30</v>
      </c>
      <c r="D9" s="17" t="s">
        <v>197</v>
      </c>
      <c r="E9" s="10" t="s">
        <v>14</v>
      </c>
      <c r="F9" s="10" t="s">
        <v>51</v>
      </c>
      <c r="G9" s="10" t="s">
        <v>115</v>
      </c>
      <c r="H9" s="10">
        <v>142</v>
      </c>
      <c r="I9" s="10">
        <v>94</v>
      </c>
      <c r="J9" s="10">
        <v>294</v>
      </c>
      <c r="K9">
        <v>3.3</v>
      </c>
      <c r="L9" s="21">
        <v>0.6</v>
      </c>
    </row>
    <row r="10" spans="3:12" x14ac:dyDescent="0.25">
      <c r="C10" s="10" t="str">
        <f>+CONCATENATE(DATOS[[#This Row],[Ladrillera]]," ",DATOS[[#This Row],[Tipo ]]," ",DATOS[[#This Row],[Clasificación]]," ",DATOS[[#This Row],[Unidad]],)</f>
        <v>EL_NORAL PV NOESTRUCTURAL 10X15X30</v>
      </c>
      <c r="D10" s="17" t="s">
        <v>197</v>
      </c>
      <c r="E10" s="10" t="s">
        <v>13</v>
      </c>
      <c r="F10" s="10" t="s">
        <v>51</v>
      </c>
      <c r="G10" s="10" t="s">
        <v>115</v>
      </c>
      <c r="H10" s="10">
        <v>142</v>
      </c>
      <c r="I10" s="10">
        <v>93</v>
      </c>
      <c r="J10" s="10">
        <v>297</v>
      </c>
      <c r="K10">
        <v>3.4</v>
      </c>
      <c r="L10" s="21">
        <v>0.55000000000000004</v>
      </c>
    </row>
    <row r="11" spans="3:12" x14ac:dyDescent="0.25">
      <c r="C11" s="10" t="str">
        <f>+CONCATENATE(DATOS[[#This Row],[Ladrillera]]," ",DATOS[[#This Row],[Tipo ]]," ",DATOS[[#This Row],[Clasificación]]," ",DATOS[[#This Row],[Unidad]],)</f>
        <v>EL_NORAL PH NOESTRUCTURAL 10X15X40</v>
      </c>
      <c r="D11" s="17" t="s">
        <v>197</v>
      </c>
      <c r="E11" s="10" t="s">
        <v>14</v>
      </c>
      <c r="F11" s="10" t="s">
        <v>51</v>
      </c>
      <c r="G11" s="10" t="s">
        <v>118</v>
      </c>
      <c r="H11" s="10">
        <v>140</v>
      </c>
      <c r="I11" s="10">
        <v>95</v>
      </c>
      <c r="J11" s="10">
        <v>390</v>
      </c>
      <c r="K11">
        <v>4.8555555555555552</v>
      </c>
      <c r="L11" s="21">
        <v>0.6</v>
      </c>
    </row>
    <row r="12" spans="3:12" x14ac:dyDescent="0.25">
      <c r="C12" s="10" t="str">
        <f>+CONCATENATE(DATOS[[#This Row],[Ladrillera]]," ",DATOS[[#This Row],[Tipo ]]," ",DATOS[[#This Row],[Clasificación]]," ",DATOS[[#This Row],[Unidad]],)</f>
        <v>EL_NORAL PV NOESTRUCTURAL 10X15X40</v>
      </c>
      <c r="D12" s="17" t="s">
        <v>197</v>
      </c>
      <c r="E12" s="10" t="s">
        <v>13</v>
      </c>
      <c r="F12" s="10" t="s">
        <v>51</v>
      </c>
      <c r="G12" s="10" t="s">
        <v>118</v>
      </c>
      <c r="H12" s="10">
        <v>140</v>
      </c>
      <c r="I12" s="10">
        <v>95</v>
      </c>
      <c r="J12" s="10">
        <v>390</v>
      </c>
      <c r="K12">
        <v>4.8555555555555552</v>
      </c>
      <c r="L12" s="21">
        <v>0.55000000000000004</v>
      </c>
    </row>
    <row r="13" spans="3:12" x14ac:dyDescent="0.25">
      <c r="C13" s="10" t="str">
        <f>+CONCATENATE(DATOS[[#This Row],[Ladrillera]]," ",DATOS[[#This Row],[Tipo ]]," ",DATOS[[#This Row],[Clasificación]]," ",DATOS[[#This Row],[Unidad]],)</f>
        <v>EL_NORAL PH NOESTRUCTURAL 10X20X40</v>
      </c>
      <c r="D13" s="17" t="s">
        <v>197</v>
      </c>
      <c r="E13" s="10" t="s">
        <v>14</v>
      </c>
      <c r="F13" s="10" t="s">
        <v>51</v>
      </c>
      <c r="G13" s="10" t="s">
        <v>119</v>
      </c>
      <c r="H13" s="10">
        <v>94</v>
      </c>
      <c r="I13" s="10">
        <v>191</v>
      </c>
      <c r="J13" s="10">
        <v>392</v>
      </c>
      <c r="K13">
        <v>5.0999999999999996</v>
      </c>
      <c r="L13" s="21">
        <v>0.6</v>
      </c>
    </row>
    <row r="14" spans="3:12" x14ac:dyDescent="0.25">
      <c r="C14" s="10" t="str">
        <f>+CONCATENATE(DATOS[[#This Row],[Ladrillera]]," ",DATOS[[#This Row],[Tipo ]]," ",DATOS[[#This Row],[Clasificación]]," ",DATOS[[#This Row],[Unidad]],)</f>
        <v>EL_NORAL PH NOESTRUCTURAL 10X20X40</v>
      </c>
      <c r="D14" s="17" t="s">
        <v>197</v>
      </c>
      <c r="E14" s="10" t="s">
        <v>14</v>
      </c>
      <c r="F14" s="10" t="s">
        <v>51</v>
      </c>
      <c r="G14" s="10" t="s">
        <v>119</v>
      </c>
      <c r="H14" s="10">
        <v>94</v>
      </c>
      <c r="I14" s="10">
        <v>191</v>
      </c>
      <c r="J14" s="10">
        <v>392</v>
      </c>
      <c r="K14">
        <v>5.0999999999999996</v>
      </c>
      <c r="L14" s="21">
        <v>0.6</v>
      </c>
    </row>
    <row r="15" spans="3:12" x14ac:dyDescent="0.25">
      <c r="C15" s="10" t="str">
        <f>+CONCATENATE(DATOS[[#This Row],[Ladrillera]]," ",DATOS[[#This Row],[Tipo ]]," ",DATOS[[#This Row],[Clasificación]]," ",DATOS[[#This Row],[Unidad]],)</f>
        <v>EL_NORAL PV NOESTRUCTURAL 10X20X40</v>
      </c>
      <c r="D15" s="17" t="s">
        <v>197</v>
      </c>
      <c r="E15" s="10" t="s">
        <v>13</v>
      </c>
      <c r="F15" s="10" t="s">
        <v>51</v>
      </c>
      <c r="G15" s="10" t="s">
        <v>119</v>
      </c>
      <c r="H15" s="10">
        <v>91</v>
      </c>
      <c r="I15" s="10">
        <v>184</v>
      </c>
      <c r="J15" s="10">
        <v>390</v>
      </c>
      <c r="K15">
        <v>6</v>
      </c>
      <c r="L15" s="21">
        <v>0.55000000000000004</v>
      </c>
    </row>
    <row r="16" spans="3:12" x14ac:dyDescent="0.25">
      <c r="C16" s="10" t="str">
        <f>+CONCATENATE(DATOS[[#This Row],[Ladrillera]]," ",DATOS[[#This Row],[Tipo ]]," ",DATOS[[#This Row],[Clasificación]]," ",DATOS[[#This Row],[Unidad]],)</f>
        <v>EL_NORAL PH NOESTRUCTURAL 12X13X30</v>
      </c>
      <c r="D16" s="17" t="s">
        <v>197</v>
      </c>
      <c r="E16" s="10" t="s">
        <v>14</v>
      </c>
      <c r="F16" s="10" t="s">
        <v>51</v>
      </c>
      <c r="G16" s="10" t="s">
        <v>122</v>
      </c>
      <c r="H16" s="10">
        <v>117</v>
      </c>
      <c r="I16" s="10">
        <v>125</v>
      </c>
      <c r="J16" s="10">
        <v>294</v>
      </c>
      <c r="K16">
        <v>3.4</v>
      </c>
      <c r="L16" s="21">
        <v>0.6</v>
      </c>
    </row>
    <row r="17" spans="3:12" x14ac:dyDescent="0.25">
      <c r="C17" s="10" t="str">
        <f>+CONCATENATE(DATOS[[#This Row],[Ladrillera]]," ",DATOS[[#This Row],[Tipo ]]," ",DATOS[[#This Row],[Clasificación]]," ",DATOS[[#This Row],[Unidad]],)</f>
        <v>EL_NORAL PV NOESTRUCTURAL 12X13X30</v>
      </c>
      <c r="D17" s="17" t="s">
        <v>197</v>
      </c>
      <c r="E17" s="10" t="s">
        <v>13</v>
      </c>
      <c r="F17" s="10" t="s">
        <v>51</v>
      </c>
      <c r="G17" s="10" t="s">
        <v>122</v>
      </c>
      <c r="H17" s="10">
        <v>117</v>
      </c>
      <c r="I17" s="10">
        <v>123</v>
      </c>
      <c r="J17" s="10">
        <v>294</v>
      </c>
      <c r="K17">
        <v>3.67</v>
      </c>
      <c r="L17" s="21">
        <v>0.55000000000000004</v>
      </c>
    </row>
    <row r="18" spans="3:12" x14ac:dyDescent="0.25">
      <c r="C18" s="10" t="str">
        <f>+CONCATENATE(DATOS[[#This Row],[Ladrillera]]," ",DATOS[[#This Row],[Tipo ]]," ",DATOS[[#This Row],[Clasificación]]," ",DATOS[[#This Row],[Unidad]],)</f>
        <v>EL_NORAL PH NOESTRUCTURAL 12X20X40</v>
      </c>
      <c r="D18" s="17" t="s">
        <v>197</v>
      </c>
      <c r="E18" s="10" t="s">
        <v>14</v>
      </c>
      <c r="F18" s="10" t="s">
        <v>51</v>
      </c>
      <c r="G18" s="10" t="s">
        <v>124</v>
      </c>
      <c r="H18" s="10">
        <v>121</v>
      </c>
      <c r="I18" s="10">
        <v>199</v>
      </c>
      <c r="J18" s="10">
        <v>390</v>
      </c>
      <c r="K18">
        <v>7.4</v>
      </c>
      <c r="L18" s="21">
        <v>0.6</v>
      </c>
    </row>
    <row r="19" spans="3:12" x14ac:dyDescent="0.25">
      <c r="C19" s="10" t="str">
        <f>+CONCATENATE(DATOS[[#This Row],[Ladrillera]]," ",DATOS[[#This Row],[Tipo ]]," ",DATOS[[#This Row],[Clasificación]]," ",DATOS[[#This Row],[Unidad]],)</f>
        <v>EL_NORAL PV NOESTRUCTURAL 12X20X40</v>
      </c>
      <c r="D19" s="17" t="s">
        <v>197</v>
      </c>
      <c r="E19" s="10" t="s">
        <v>13</v>
      </c>
      <c r="F19" s="10" t="s">
        <v>51</v>
      </c>
      <c r="G19" s="10" t="s">
        <v>124</v>
      </c>
      <c r="H19" s="10">
        <v>119</v>
      </c>
      <c r="I19" s="10">
        <v>186</v>
      </c>
      <c r="J19" s="10">
        <v>396</v>
      </c>
      <c r="K19">
        <v>7.3</v>
      </c>
      <c r="L19" s="21">
        <v>0.55000000000000004</v>
      </c>
    </row>
    <row r="20" spans="3:12" x14ac:dyDescent="0.25">
      <c r="C20" s="10" t="str">
        <f>+CONCATENATE(DATOS[[#This Row],[Ladrillera]]," ",DATOS[[#This Row],[Tipo ]]," ",DATOS[[#This Row],[Clasificación]]," ",DATOS[[#This Row],[Unidad]],)</f>
        <v>EL_NORAL PH NOESTRUCTURAL 15X20X40</v>
      </c>
      <c r="D20" s="17" t="s">
        <v>197</v>
      </c>
      <c r="E20" s="10" t="s">
        <v>14</v>
      </c>
      <c r="F20" s="10" t="s">
        <v>51</v>
      </c>
      <c r="G20" s="10" t="s">
        <v>126</v>
      </c>
      <c r="H20" s="10">
        <v>142</v>
      </c>
      <c r="I20" s="10">
        <v>189</v>
      </c>
      <c r="J20" s="10">
        <v>391</v>
      </c>
      <c r="K20">
        <v>7.6</v>
      </c>
      <c r="L20" s="21">
        <v>0.6</v>
      </c>
    </row>
    <row r="21" spans="3:12" x14ac:dyDescent="0.25">
      <c r="C21" s="10" t="str">
        <f>+CONCATENATE(DATOS[[#This Row],[Ladrillera]]," ",DATOS[[#This Row],[Tipo ]]," ",DATOS[[#This Row],[Clasificación]]," ",DATOS[[#This Row],[Unidad]],)</f>
        <v>EL_NORAL PV NOESTRUCTURAL 15X20X40</v>
      </c>
      <c r="D21" s="17" t="s">
        <v>197</v>
      </c>
      <c r="E21" s="10" t="s">
        <v>13</v>
      </c>
      <c r="F21" s="10" t="s">
        <v>51</v>
      </c>
      <c r="G21" s="10" t="s">
        <v>126</v>
      </c>
      <c r="H21" s="10">
        <v>141</v>
      </c>
      <c r="I21" s="10">
        <v>189</v>
      </c>
      <c r="J21" s="10">
        <v>391</v>
      </c>
      <c r="K21">
        <v>8.1</v>
      </c>
      <c r="L21" s="21">
        <v>0.55000000000000004</v>
      </c>
    </row>
    <row r="22" spans="3:12" x14ac:dyDescent="0.25">
      <c r="C22" s="10" t="str">
        <f>+CONCATENATE(DATOS[[#This Row],[Ladrillera]]," ",DATOS[[#This Row],[Tipo ]]," ",DATOS[[#This Row],[Clasificación]]," ",DATOS[[#This Row],[Unidad]],)</f>
        <v>SANTA_RITA PH NOESTRUCTURAL 10X20X40</v>
      </c>
      <c r="D22" s="17" t="s">
        <v>168</v>
      </c>
      <c r="E22" s="10" t="s">
        <v>14</v>
      </c>
      <c r="F22" s="10" t="s">
        <v>51</v>
      </c>
      <c r="G22" s="10" t="s">
        <v>119</v>
      </c>
      <c r="H22" s="10">
        <v>90</v>
      </c>
      <c r="I22" s="10">
        <v>190</v>
      </c>
      <c r="J22" s="10">
        <v>390</v>
      </c>
      <c r="K22">
        <v>5</v>
      </c>
      <c r="L22" s="21">
        <v>0.6</v>
      </c>
    </row>
    <row r="23" spans="3:12" x14ac:dyDescent="0.25">
      <c r="C23" s="10" t="str">
        <f>+CONCATENATE(DATOS[[#This Row],[Ladrillera]]," ",DATOS[[#This Row],[Tipo ]]," ",DATOS[[#This Row],[Clasificación]]," ",DATOS[[#This Row],[Unidad]],)</f>
        <v>SANTA_RITA PH NOESTRUCTURAL 12X20X40</v>
      </c>
      <c r="D23" s="17" t="s">
        <v>168</v>
      </c>
      <c r="E23" s="10" t="s">
        <v>14</v>
      </c>
      <c r="F23" s="10" t="s">
        <v>51</v>
      </c>
      <c r="G23" s="10" t="s">
        <v>124</v>
      </c>
      <c r="H23" s="10">
        <v>115</v>
      </c>
      <c r="I23" s="10">
        <v>190</v>
      </c>
      <c r="J23" s="10">
        <v>390</v>
      </c>
      <c r="K23">
        <v>7</v>
      </c>
      <c r="L23" s="21">
        <v>0.6</v>
      </c>
    </row>
    <row r="24" spans="3:12" x14ac:dyDescent="0.25">
      <c r="C24" s="10" t="str">
        <f>+CONCATENATE(DATOS[[#This Row],[Ladrillera]]," ",DATOS[[#This Row],[Tipo ]]," ",DATOS[[#This Row],[Clasificación]]," ",DATOS[[#This Row],[Unidad]],)</f>
        <v>SANTA_RITA PH NOESTRUCTURAL 15X20X40</v>
      </c>
      <c r="D24" s="17" t="s">
        <v>168</v>
      </c>
      <c r="E24" s="10" t="s">
        <v>14</v>
      </c>
      <c r="F24" s="10" t="s">
        <v>51</v>
      </c>
      <c r="G24" s="10" t="s">
        <v>126</v>
      </c>
      <c r="H24" s="10">
        <v>140</v>
      </c>
      <c r="I24" s="10">
        <v>190</v>
      </c>
      <c r="J24" s="10">
        <v>390</v>
      </c>
      <c r="K24">
        <v>7.8</v>
      </c>
      <c r="L24" s="21">
        <v>0.6</v>
      </c>
    </row>
    <row r="25" spans="3:12" x14ac:dyDescent="0.25">
      <c r="C25" s="10" t="str">
        <f>+CONCATENATE(DATOS[[#This Row],[Ladrillera]]," ",DATOS[[#This Row],[Tipo ]]," ",DATOS[[#This Row],[Clasificación]]," ",DATOS[[#This Row],[Unidad]],)</f>
        <v>ALTA_VISTA PH NOESTRUCTURAL 8X20X40</v>
      </c>
      <c r="D25" s="17" t="s">
        <v>169</v>
      </c>
      <c r="E25" s="10" t="s">
        <v>14</v>
      </c>
      <c r="F25" s="10" t="s">
        <v>51</v>
      </c>
      <c r="G25" s="10" t="s">
        <v>114</v>
      </c>
      <c r="H25" s="10">
        <v>80</v>
      </c>
      <c r="I25" s="10">
        <v>190</v>
      </c>
      <c r="J25" s="10">
        <v>390</v>
      </c>
      <c r="K25">
        <v>5.4</v>
      </c>
      <c r="L25" s="21">
        <v>0.6</v>
      </c>
    </row>
    <row r="26" spans="3:12" x14ac:dyDescent="0.25">
      <c r="C26" s="10" t="str">
        <f>+CONCATENATE(DATOS[[#This Row],[Ladrillera]]," ",DATOS[[#This Row],[Tipo ]]," ",DATOS[[#This Row],[Clasificación]]," ",DATOS[[#This Row],[Unidad]],)</f>
        <v>ALTA_VISTA PH NOESTRUCTURAL 10X20X40</v>
      </c>
      <c r="D26" s="17" t="s">
        <v>169</v>
      </c>
      <c r="E26" s="10" t="s">
        <v>14</v>
      </c>
      <c r="F26" s="10" t="s">
        <v>51</v>
      </c>
      <c r="G26" s="10" t="s">
        <v>119</v>
      </c>
      <c r="H26" s="10">
        <v>96</v>
      </c>
      <c r="I26" s="10">
        <v>191</v>
      </c>
      <c r="J26" s="10">
        <v>396</v>
      </c>
      <c r="K26">
        <v>5.5</v>
      </c>
      <c r="L26" s="21">
        <v>0.6</v>
      </c>
    </row>
    <row r="27" spans="3:12" x14ac:dyDescent="0.25">
      <c r="C27" s="10" t="str">
        <f>+CONCATENATE(DATOS[[#This Row],[Ladrillera]]," ",DATOS[[#This Row],[Tipo ]]," ",DATOS[[#This Row],[Clasificación]]," ",DATOS[[#This Row],[Unidad]],)</f>
        <v>ALTA_VISTA PH NOESTRUCTURAL 12X20X40</v>
      </c>
      <c r="D27" s="17" t="s">
        <v>169</v>
      </c>
      <c r="E27" s="10" t="s">
        <v>14</v>
      </c>
      <c r="F27" s="10" t="s">
        <v>51</v>
      </c>
      <c r="G27" s="10" t="s">
        <v>124</v>
      </c>
      <c r="H27" s="10">
        <v>115</v>
      </c>
      <c r="I27" s="10">
        <v>190</v>
      </c>
      <c r="J27" s="10">
        <v>390</v>
      </c>
      <c r="K27">
        <v>7.8</v>
      </c>
      <c r="L27" s="21">
        <v>0.6</v>
      </c>
    </row>
    <row r="28" spans="3:12" x14ac:dyDescent="0.25">
      <c r="C28" s="10" t="str">
        <f>+CONCATENATE(DATOS[[#This Row],[Ladrillera]]," ",DATOS[[#This Row],[Tipo ]]," ",DATOS[[#This Row],[Clasificación]]," ",DATOS[[#This Row],[Unidad]],)</f>
        <v>ALTA_VISTA PH NOESTRUCTURAL 15X20X40</v>
      </c>
      <c r="D28" s="17" t="s">
        <v>169</v>
      </c>
      <c r="E28" s="10" t="s">
        <v>14</v>
      </c>
      <c r="F28" s="10" t="s">
        <v>51</v>
      </c>
      <c r="G28" s="10" t="s">
        <v>126</v>
      </c>
      <c r="H28" s="10">
        <v>142</v>
      </c>
      <c r="I28" s="10">
        <v>191</v>
      </c>
      <c r="J28" s="10">
        <v>391</v>
      </c>
      <c r="K28">
        <v>8.5</v>
      </c>
      <c r="L28" s="21">
        <v>0.6</v>
      </c>
    </row>
    <row r="29" spans="3:12" x14ac:dyDescent="0.25">
      <c r="C29" s="10" t="str">
        <f>+CONCATENATE(DATOS[[#This Row],[Ladrillera]]," ",DATOS[[#This Row],[Tipo ]]," ",DATOS[[#This Row],[Clasificación]]," ",DATOS[[#This Row],[Unidad]],)</f>
        <v>ALTA_VISTA PV NOESTRUCTURAL 8X20X40</v>
      </c>
      <c r="D29" s="17" t="s">
        <v>169</v>
      </c>
      <c r="E29" s="10" t="s">
        <v>13</v>
      </c>
      <c r="F29" s="10" t="s">
        <v>51</v>
      </c>
      <c r="G29" s="10" t="s">
        <v>114</v>
      </c>
      <c r="H29" s="10">
        <v>80</v>
      </c>
      <c r="I29" s="10">
        <v>190</v>
      </c>
      <c r="J29" s="10">
        <v>390</v>
      </c>
      <c r="K29">
        <v>5.6</v>
      </c>
      <c r="L29" s="21">
        <v>0.55000000000000004</v>
      </c>
    </row>
    <row r="30" spans="3:12" x14ac:dyDescent="0.25">
      <c r="C30" s="10" t="str">
        <f>+CONCATENATE(DATOS[[#This Row],[Ladrillera]]," ",DATOS[[#This Row],[Tipo ]]," ",DATOS[[#This Row],[Clasificación]]," ",DATOS[[#This Row],[Unidad]],)</f>
        <v>ALTA_VISTA PV NOESTRUCTURAL 10X20X40</v>
      </c>
      <c r="D30" s="17" t="s">
        <v>169</v>
      </c>
      <c r="E30" s="10" t="s">
        <v>13</v>
      </c>
      <c r="F30" s="10" t="s">
        <v>51</v>
      </c>
      <c r="G30" s="10" t="s">
        <v>119</v>
      </c>
      <c r="H30" s="10">
        <v>90</v>
      </c>
      <c r="I30" s="10">
        <v>190</v>
      </c>
      <c r="J30" s="10">
        <v>390</v>
      </c>
      <c r="K30">
        <v>5.7</v>
      </c>
      <c r="L30" s="21">
        <v>0.55000000000000004</v>
      </c>
    </row>
    <row r="31" spans="3:12" x14ac:dyDescent="0.25">
      <c r="C31" s="10" t="str">
        <f>+CONCATENATE(DATOS[[#This Row],[Ladrillera]]," ",DATOS[[#This Row],[Tipo ]]," ",DATOS[[#This Row],[Clasificación]]," ",DATOS[[#This Row],[Unidad]],)</f>
        <v>ALTA_VISTA PV NOESTRUCTURAL 12X20X40</v>
      </c>
      <c r="D31" s="17" t="s">
        <v>169</v>
      </c>
      <c r="E31" s="10" t="s">
        <v>13</v>
      </c>
      <c r="F31" s="10" t="s">
        <v>51</v>
      </c>
      <c r="G31" s="10" t="s">
        <v>124</v>
      </c>
      <c r="H31" s="10">
        <v>115</v>
      </c>
      <c r="I31" s="10">
        <v>190</v>
      </c>
      <c r="J31" s="10">
        <v>390</v>
      </c>
      <c r="K31">
        <v>8</v>
      </c>
      <c r="L31" s="21">
        <v>0.55000000000000004</v>
      </c>
    </row>
    <row r="32" spans="3:12" x14ac:dyDescent="0.25">
      <c r="C32" s="10" t="str">
        <f>+CONCATENATE(DATOS[[#This Row],[Ladrillera]]," ",DATOS[[#This Row],[Tipo ]]," ",DATOS[[#This Row],[Clasificación]]," ",DATOS[[#This Row],[Unidad]],)</f>
        <v>ALTA_VISTA PV NOESTRUCTURAL 15X20X40</v>
      </c>
      <c r="D32" s="17" t="s">
        <v>169</v>
      </c>
      <c r="E32" s="10" t="s">
        <v>13</v>
      </c>
      <c r="F32" s="10" t="s">
        <v>51</v>
      </c>
      <c r="G32" s="10" t="s">
        <v>126</v>
      </c>
      <c r="H32" s="10">
        <v>140</v>
      </c>
      <c r="I32" s="10">
        <v>190</v>
      </c>
      <c r="J32" s="10">
        <v>390</v>
      </c>
      <c r="K32">
        <v>9</v>
      </c>
      <c r="L32" s="21">
        <v>0.55000000000000004</v>
      </c>
    </row>
    <row r="33" spans="3:12" x14ac:dyDescent="0.25">
      <c r="C33" s="10" t="str">
        <f>+CONCATENATE(DATOS[[#This Row],[Ladrillera]]," ",DATOS[[#This Row],[Tipo ]]," ",DATOS[[#This Row],[Clasificación]]," ",DATOS[[#This Row],[Unidad]],)</f>
        <v>ALTA_VISTA PH NOESTRUCTURAL 6X15X30</v>
      </c>
      <c r="D33" s="17" t="s">
        <v>169</v>
      </c>
      <c r="E33" s="10" t="s">
        <v>14</v>
      </c>
      <c r="F33" s="10" t="s">
        <v>51</v>
      </c>
      <c r="G33" s="10" t="s">
        <v>110</v>
      </c>
      <c r="H33" s="10">
        <v>140</v>
      </c>
      <c r="I33" s="10">
        <v>60</v>
      </c>
      <c r="J33" s="10">
        <v>290</v>
      </c>
      <c r="K33">
        <v>3.2</v>
      </c>
      <c r="L33" s="21">
        <v>0.6</v>
      </c>
    </row>
    <row r="34" spans="3:12" x14ac:dyDescent="0.25">
      <c r="C34" s="10" t="str">
        <f>+CONCATENATE(DATOS[[#This Row],[Ladrillera]]," ",DATOS[[#This Row],[Tipo ]]," ",DATOS[[#This Row],[Clasificación]]," ",DATOS[[#This Row],[Unidad]],)</f>
        <v>ALTA_VISTA PH NOESTRUCTURAL 10X12X30</v>
      </c>
      <c r="D34" s="17" t="s">
        <v>169</v>
      </c>
      <c r="E34" s="10" t="s">
        <v>14</v>
      </c>
      <c r="F34" s="10" t="s">
        <v>51</v>
      </c>
      <c r="G34" s="10" t="s">
        <v>129</v>
      </c>
      <c r="H34" s="10">
        <v>115</v>
      </c>
      <c r="I34" s="10">
        <v>95</v>
      </c>
      <c r="J34" s="10">
        <v>290</v>
      </c>
      <c r="K34">
        <v>3.3</v>
      </c>
      <c r="L34" s="21">
        <v>0.6</v>
      </c>
    </row>
    <row r="35" spans="3:12" x14ac:dyDescent="0.25">
      <c r="C35" s="10" t="str">
        <f>+CONCATENATE(DATOS[[#This Row],[Ladrillera]]," ",DATOS[[#This Row],[Tipo ]]," ",DATOS[[#This Row],[Clasificación]]," ",DATOS[[#This Row],[Unidad]],)</f>
        <v>ALTA_VISTA PH NOESTRUCTURAL 10X15X30</v>
      </c>
      <c r="D35" s="17" t="s">
        <v>169</v>
      </c>
      <c r="E35" s="10" t="s">
        <v>14</v>
      </c>
      <c r="F35" s="10" t="s">
        <v>51</v>
      </c>
      <c r="G35" s="10" t="s">
        <v>115</v>
      </c>
      <c r="H35" s="10">
        <v>146</v>
      </c>
      <c r="I35" s="10">
        <v>95</v>
      </c>
      <c r="J35" s="10">
        <v>287</v>
      </c>
      <c r="K35">
        <v>3.5</v>
      </c>
      <c r="L35" s="21">
        <v>0.6</v>
      </c>
    </row>
    <row r="36" spans="3:12" x14ac:dyDescent="0.25">
      <c r="C36" s="10" t="str">
        <f>+CONCATENATE(DATOS[[#This Row],[Ladrillera]]," ",DATOS[[#This Row],[Tipo ]]," ",DATOS[[#This Row],[Clasificación]]," ",DATOS[[#This Row],[Unidad]],)</f>
        <v>ALTA_VISTA PH NOESTRUCTURAL 12X13X30</v>
      </c>
      <c r="D36" s="17" t="s">
        <v>169</v>
      </c>
      <c r="E36" s="10" t="s">
        <v>14</v>
      </c>
      <c r="F36" s="10" t="s">
        <v>51</v>
      </c>
      <c r="G36" s="10" t="s">
        <v>122</v>
      </c>
      <c r="H36" s="10">
        <v>122</v>
      </c>
      <c r="I36" s="10">
        <v>127</v>
      </c>
      <c r="J36" s="10">
        <v>302</v>
      </c>
      <c r="K36">
        <v>4</v>
      </c>
      <c r="L36" s="21">
        <v>0.6</v>
      </c>
    </row>
    <row r="37" spans="3:12" x14ac:dyDescent="0.25">
      <c r="C37" s="10" t="str">
        <f>+CONCATENATE(DATOS[[#This Row],[Ladrillera]]," ",DATOS[[#This Row],[Tipo ]]," ",DATOS[[#This Row],[Clasificación]]," ",DATOS[[#This Row],[Unidad]],)</f>
        <v>ALTA_VISTA PV ESTRUCTURAL 6X12X24</v>
      </c>
      <c r="D37" s="17" t="s">
        <v>169</v>
      </c>
      <c r="E37" s="10" t="s">
        <v>13</v>
      </c>
      <c r="F37" s="10" t="s">
        <v>50</v>
      </c>
      <c r="G37" s="10" t="s">
        <v>106</v>
      </c>
      <c r="H37" s="10">
        <v>115</v>
      </c>
      <c r="I37" s="10">
        <v>60</v>
      </c>
      <c r="J37" s="10">
        <v>240</v>
      </c>
      <c r="K37">
        <v>1.8</v>
      </c>
      <c r="L37" s="21">
        <v>0.55000000000000004</v>
      </c>
    </row>
    <row r="38" spans="3:12" x14ac:dyDescent="0.25">
      <c r="C38" s="10" t="str">
        <f>+CONCATENATE(DATOS[[#This Row],[Ladrillera]]," ",DATOS[[#This Row],[Tipo ]]," ",DATOS[[#This Row],[Clasificación]]," ",DATOS[[#This Row],[Unidad]],)</f>
        <v>ALTA_VISTA PV ESTRUCTURAL 6X15X30</v>
      </c>
      <c r="D38" s="17" t="s">
        <v>169</v>
      </c>
      <c r="E38" s="10" t="s">
        <v>13</v>
      </c>
      <c r="F38" s="10" t="s">
        <v>50</v>
      </c>
      <c r="G38" s="10" t="s">
        <v>110</v>
      </c>
      <c r="H38" s="10">
        <v>140</v>
      </c>
      <c r="I38" s="10">
        <v>60</v>
      </c>
      <c r="J38" s="10">
        <v>290</v>
      </c>
      <c r="K38">
        <v>2.4</v>
      </c>
      <c r="L38" s="21">
        <v>0.55000000000000004</v>
      </c>
    </row>
    <row r="39" spans="3:12" x14ac:dyDescent="0.25">
      <c r="C39" s="10" t="str">
        <f>+CONCATENATE(DATOS[[#This Row],[Ladrillera]]," ",DATOS[[#This Row],[Tipo ]]," ",DATOS[[#This Row],[Clasificación]]," ",DATOS[[#This Row],[Unidad]],)</f>
        <v>ALTA_VISTA PV ESTRUCTURAL 6X15X40</v>
      </c>
      <c r="D39" s="17" t="s">
        <v>169</v>
      </c>
      <c r="E39" s="10" t="s">
        <v>13</v>
      </c>
      <c r="F39" s="10" t="s">
        <v>50</v>
      </c>
      <c r="G39" s="10" t="s">
        <v>132</v>
      </c>
      <c r="H39" s="10">
        <v>140</v>
      </c>
      <c r="I39" s="10">
        <v>60</v>
      </c>
      <c r="J39" s="10">
        <v>390</v>
      </c>
      <c r="K39">
        <v>3.6</v>
      </c>
      <c r="L39" s="21">
        <v>0.55000000000000004</v>
      </c>
    </row>
    <row r="40" spans="3:12" x14ac:dyDescent="0.25">
      <c r="C40" s="10" t="str">
        <f>+CONCATENATE(DATOS[[#This Row],[Ladrillera]]," ",DATOS[[#This Row],[Tipo ]]," ",DATOS[[#This Row],[Clasificación]]," ",DATOS[[#This Row],[Unidad]],)</f>
        <v>ALTA_VISTA PV ESTRUCTURAL 10X12X30</v>
      </c>
      <c r="D40" s="17" t="s">
        <v>169</v>
      </c>
      <c r="E40" s="10" t="s">
        <v>13</v>
      </c>
      <c r="F40" s="10" t="s">
        <v>50</v>
      </c>
      <c r="G40" s="10" t="s">
        <v>129</v>
      </c>
      <c r="H40" s="10">
        <v>115</v>
      </c>
      <c r="I40" s="10">
        <v>90</v>
      </c>
      <c r="J40" s="10">
        <v>290</v>
      </c>
      <c r="K40">
        <v>3.4</v>
      </c>
      <c r="L40" s="21">
        <v>0.55000000000000004</v>
      </c>
    </row>
    <row r="41" spans="3:12" x14ac:dyDescent="0.25">
      <c r="C41" s="10" t="str">
        <f>+CONCATENATE(DATOS[[#This Row],[Ladrillera]]," ",DATOS[[#This Row],[Tipo ]]," ",DATOS[[#This Row],[Clasificación]]," ",DATOS[[#This Row],[Unidad]],)</f>
        <v>ALTA_VISTA PV ESTRUCTURAL 10X15X30</v>
      </c>
      <c r="D41" s="17" t="s">
        <v>169</v>
      </c>
      <c r="E41" s="10" t="s">
        <v>13</v>
      </c>
      <c r="F41" s="10" t="s">
        <v>50</v>
      </c>
      <c r="G41" s="10" t="s">
        <v>115</v>
      </c>
      <c r="H41" s="10">
        <v>144</v>
      </c>
      <c r="I41" s="10">
        <v>94</v>
      </c>
      <c r="J41" s="10">
        <v>303</v>
      </c>
      <c r="K41">
        <v>3.8</v>
      </c>
      <c r="L41" s="21">
        <v>0.55000000000000004</v>
      </c>
    </row>
    <row r="42" spans="3:12" x14ac:dyDescent="0.25">
      <c r="C42" s="10" t="str">
        <f>+CONCATENATE(DATOS[[#This Row],[Ladrillera]]," ",DATOS[[#This Row],[Tipo ]]," ",DATOS[[#This Row],[Clasificación]]," ",DATOS[[#This Row],[Unidad]],)</f>
        <v>ALTA_VISTA PV ESTRUCTURAL 10X20X40</v>
      </c>
      <c r="D42" s="17" t="s">
        <v>169</v>
      </c>
      <c r="E42" s="10" t="s">
        <v>13</v>
      </c>
      <c r="F42" s="10" t="s">
        <v>50</v>
      </c>
      <c r="G42" s="10" t="s">
        <v>119</v>
      </c>
      <c r="H42" s="10">
        <v>90</v>
      </c>
      <c r="I42" s="10">
        <v>190</v>
      </c>
      <c r="J42" s="10">
        <v>390</v>
      </c>
      <c r="K42">
        <v>5.7</v>
      </c>
      <c r="L42" s="21">
        <v>0.55000000000000004</v>
      </c>
    </row>
    <row r="43" spans="3:12" x14ac:dyDescent="0.25">
      <c r="C43" s="10" t="str">
        <f>+CONCATENATE(DATOS[[#This Row],[Ladrillera]]," ",DATOS[[#This Row],[Tipo ]]," ",DATOS[[#This Row],[Clasificación]]," ",DATOS[[#This Row],[Unidad]],)</f>
        <v>ALTA_VISTA PV ESTRUCTURAL 12X13X30</v>
      </c>
      <c r="D43" s="17" t="s">
        <v>169</v>
      </c>
      <c r="E43" s="10" t="s">
        <v>13</v>
      </c>
      <c r="F43" s="10" t="s">
        <v>50</v>
      </c>
      <c r="G43" s="10" t="s">
        <v>122</v>
      </c>
      <c r="H43" s="10">
        <v>115</v>
      </c>
      <c r="I43" s="10">
        <v>125</v>
      </c>
      <c r="J43" s="10">
        <v>290</v>
      </c>
      <c r="K43">
        <v>3.8</v>
      </c>
      <c r="L43" s="21">
        <v>0.55000000000000004</v>
      </c>
    </row>
    <row r="44" spans="3:12" x14ac:dyDescent="0.25">
      <c r="C44" s="10" t="str">
        <f>+CONCATENATE(DATOS[[#This Row],[Ladrillera]]," ",DATOS[[#This Row],[Tipo ]]," ",DATOS[[#This Row],[Clasificación]]," ",DATOS[[#This Row],[Unidad]],)</f>
        <v>ALTA_VISTA PV ESTRUCTURAL 12X20X30</v>
      </c>
      <c r="D44" s="17" t="s">
        <v>169</v>
      </c>
      <c r="E44" s="10" t="s">
        <v>13</v>
      </c>
      <c r="F44" s="10" t="s">
        <v>50</v>
      </c>
      <c r="G44" s="10" t="s">
        <v>136</v>
      </c>
      <c r="H44" s="10">
        <v>115</v>
      </c>
      <c r="I44" s="10">
        <v>190</v>
      </c>
      <c r="J44" s="10">
        <v>290</v>
      </c>
      <c r="K44">
        <v>8</v>
      </c>
      <c r="L44" s="21">
        <v>0.55000000000000004</v>
      </c>
    </row>
    <row r="45" spans="3:12" x14ac:dyDescent="0.25">
      <c r="C45" s="10" t="str">
        <f>+CONCATENATE(DATOS[[#This Row],[Ladrillera]]," ",DATOS[[#This Row],[Tipo ]]," ",DATOS[[#This Row],[Clasificación]]," ",DATOS[[#This Row],[Unidad]],)</f>
        <v>ALTA_VISTA PV ESTRUCTURAL 12X20X40</v>
      </c>
      <c r="D45" s="17" t="s">
        <v>169</v>
      </c>
      <c r="E45" s="10" t="s">
        <v>13</v>
      </c>
      <c r="F45" s="10" t="s">
        <v>50</v>
      </c>
      <c r="G45" s="10" t="s">
        <v>124</v>
      </c>
      <c r="H45" s="10">
        <v>115</v>
      </c>
      <c r="I45" s="10">
        <v>190</v>
      </c>
      <c r="J45" s="10">
        <v>390</v>
      </c>
      <c r="K45">
        <v>8.5</v>
      </c>
      <c r="L45" s="21">
        <v>0.55000000000000004</v>
      </c>
    </row>
    <row r="46" spans="3:12" x14ac:dyDescent="0.25">
      <c r="C46" s="10" t="str">
        <f>+CONCATENATE(DATOS[[#This Row],[Ladrillera]]," ",DATOS[[#This Row],[Tipo ]]," ",DATOS[[#This Row],[Clasificación]]," ",DATOS[[#This Row],[Unidad]],)</f>
        <v>BUENA_VISTA PH NOESTRUCTURAL 6X12X24</v>
      </c>
      <c r="D46" s="17" t="s">
        <v>166</v>
      </c>
      <c r="E46" s="10" t="s">
        <v>14</v>
      </c>
      <c r="F46" s="10" t="s">
        <v>51</v>
      </c>
      <c r="G46" s="10" t="s">
        <v>106</v>
      </c>
      <c r="H46" s="10">
        <v>115</v>
      </c>
      <c r="I46" s="10">
        <v>60</v>
      </c>
      <c r="J46" s="10">
        <v>240</v>
      </c>
      <c r="K46">
        <v>1.8</v>
      </c>
      <c r="L46" s="21">
        <v>0.6</v>
      </c>
    </row>
    <row r="47" spans="3:12" x14ac:dyDescent="0.25">
      <c r="C47" s="10" t="str">
        <f>+CONCATENATE(DATOS[[#This Row],[Ladrillera]]," ",DATOS[[#This Row],[Tipo ]]," ",DATOS[[#This Row],[Clasificación]]," ",DATOS[[#This Row],[Unidad]],)</f>
        <v>BUENA_VISTA PH NOESTRUCTURAL 8X20X40</v>
      </c>
      <c r="D47" s="17" t="s">
        <v>166</v>
      </c>
      <c r="E47" s="10" t="s">
        <v>14</v>
      </c>
      <c r="F47" s="10" t="s">
        <v>51</v>
      </c>
      <c r="G47" s="10" t="s">
        <v>114</v>
      </c>
      <c r="H47" s="10">
        <v>80</v>
      </c>
      <c r="I47" s="10">
        <v>190</v>
      </c>
      <c r="J47" s="10">
        <v>390</v>
      </c>
      <c r="K47">
        <v>5.2</v>
      </c>
      <c r="L47" s="21">
        <v>0.6</v>
      </c>
    </row>
    <row r="48" spans="3:12" x14ac:dyDescent="0.25">
      <c r="C48" s="10" t="str">
        <f>+CONCATENATE(DATOS[[#This Row],[Ladrillera]]," ",DATOS[[#This Row],[Tipo ]]," ",DATOS[[#This Row],[Clasificación]]," ",DATOS[[#This Row],[Unidad]],)</f>
        <v>BUENA_VISTA PH NOESTRUCTURAL 10X15X30</v>
      </c>
      <c r="D48" s="17" t="s">
        <v>166</v>
      </c>
      <c r="E48" s="10" t="s">
        <v>14</v>
      </c>
      <c r="F48" s="10" t="s">
        <v>51</v>
      </c>
      <c r="G48" s="10" t="s">
        <v>115</v>
      </c>
      <c r="H48" s="10">
        <v>140</v>
      </c>
      <c r="I48" s="10">
        <v>95</v>
      </c>
      <c r="J48" s="10">
        <v>290</v>
      </c>
      <c r="K48">
        <v>3.5</v>
      </c>
      <c r="L48" s="21">
        <v>0.6</v>
      </c>
    </row>
    <row r="49" spans="3:12" x14ac:dyDescent="0.25">
      <c r="C49" s="10" t="str">
        <f>+CONCATENATE(DATOS[[#This Row],[Ladrillera]]," ",DATOS[[#This Row],[Tipo ]]," ",DATOS[[#This Row],[Clasificación]]," ",DATOS[[#This Row],[Unidad]],)</f>
        <v>BUENA_VISTA PH NOESTRUCTURAL 10X20X40</v>
      </c>
      <c r="D49" s="17" t="s">
        <v>166</v>
      </c>
      <c r="E49" s="10" t="s">
        <v>14</v>
      </c>
      <c r="F49" s="10" t="s">
        <v>51</v>
      </c>
      <c r="G49" s="10" t="s">
        <v>119</v>
      </c>
      <c r="H49" s="10">
        <v>90</v>
      </c>
      <c r="I49" s="10">
        <v>190</v>
      </c>
      <c r="J49" s="10">
        <v>390</v>
      </c>
      <c r="K49">
        <v>5.4</v>
      </c>
      <c r="L49" s="21">
        <v>0.6</v>
      </c>
    </row>
    <row r="50" spans="3:12" x14ac:dyDescent="0.25">
      <c r="C50" s="10" t="str">
        <f>+CONCATENATE(DATOS[[#This Row],[Ladrillera]]," ",DATOS[[#This Row],[Tipo ]]," ",DATOS[[#This Row],[Clasificación]]," ",DATOS[[#This Row],[Unidad]],)</f>
        <v>BUENA_VISTA PH NOESTRUCTURAL 10X20X40</v>
      </c>
      <c r="D50" s="17" t="s">
        <v>166</v>
      </c>
      <c r="E50" s="10" t="s">
        <v>14</v>
      </c>
      <c r="F50" s="10" t="s">
        <v>51</v>
      </c>
      <c r="G50" s="10" t="s">
        <v>119</v>
      </c>
      <c r="H50" s="10">
        <v>90</v>
      </c>
      <c r="I50" s="10">
        <v>190</v>
      </c>
      <c r="J50" s="10">
        <v>390</v>
      </c>
      <c r="K50">
        <v>5.5</v>
      </c>
      <c r="L50" s="21">
        <v>0.6</v>
      </c>
    </row>
    <row r="51" spans="3:12" x14ac:dyDescent="0.25">
      <c r="C51" s="10" t="str">
        <f>+CONCATENATE(DATOS[[#This Row],[Ladrillera]]," ",DATOS[[#This Row],[Tipo ]]," ",DATOS[[#This Row],[Clasificación]]," ",DATOS[[#This Row],[Unidad]],)</f>
        <v>BUENA_VISTA PH NOESTRUCTURAL 12X13X30</v>
      </c>
      <c r="D51" s="17" t="s">
        <v>166</v>
      </c>
      <c r="E51" s="10" t="s">
        <v>14</v>
      </c>
      <c r="F51" s="10" t="s">
        <v>51</v>
      </c>
      <c r="G51" s="10" t="s">
        <v>122</v>
      </c>
      <c r="H51" s="10">
        <v>115</v>
      </c>
      <c r="I51" s="10">
        <v>125</v>
      </c>
      <c r="J51" s="10">
        <v>290</v>
      </c>
      <c r="K51">
        <v>3.2964125821268677</v>
      </c>
      <c r="L51" s="21">
        <v>0.6</v>
      </c>
    </row>
    <row r="52" spans="3:12" x14ac:dyDescent="0.25">
      <c r="C52" s="10" t="str">
        <f>+CONCATENATE(DATOS[[#This Row],[Ladrillera]]," ",DATOS[[#This Row],[Tipo ]]," ",DATOS[[#This Row],[Clasificación]]," ",DATOS[[#This Row],[Unidad]],)</f>
        <v>BUENA_VISTA PH NOESTRUCTURAL 12X20X40</v>
      </c>
      <c r="D52" s="17" t="s">
        <v>166</v>
      </c>
      <c r="E52" s="10" t="s">
        <v>14</v>
      </c>
      <c r="F52" s="10" t="s">
        <v>51</v>
      </c>
      <c r="G52" s="10" t="s">
        <v>124</v>
      </c>
      <c r="H52" s="10">
        <v>115</v>
      </c>
      <c r="I52" s="10">
        <v>190</v>
      </c>
      <c r="J52" s="10">
        <v>390</v>
      </c>
      <c r="K52">
        <v>7</v>
      </c>
      <c r="L52" s="21">
        <v>0.6</v>
      </c>
    </row>
    <row r="53" spans="3:12" x14ac:dyDescent="0.25">
      <c r="C53" s="10" t="str">
        <f>+CONCATENATE(DATOS[[#This Row],[Ladrillera]]," ",DATOS[[#This Row],[Tipo ]]," ",DATOS[[#This Row],[Clasificación]]," ",DATOS[[#This Row],[Unidad]],)</f>
        <v>BUENA_VISTA PH NOESTRUCTURAL 15X20X40</v>
      </c>
      <c r="D53" s="17" t="s">
        <v>166</v>
      </c>
      <c r="E53" s="10" t="s">
        <v>14</v>
      </c>
      <c r="F53" s="10" t="s">
        <v>51</v>
      </c>
      <c r="G53" s="10" t="s">
        <v>126</v>
      </c>
      <c r="H53" s="10">
        <v>140</v>
      </c>
      <c r="I53" s="10">
        <v>190</v>
      </c>
      <c r="J53" s="10">
        <v>390</v>
      </c>
      <c r="K53">
        <v>7.5</v>
      </c>
      <c r="L53" s="21">
        <v>0.6</v>
      </c>
    </row>
    <row r="54" spans="3:12" x14ac:dyDescent="0.25">
      <c r="C54" s="10" t="str">
        <f>+CONCATENATE(DATOS[[#This Row],[Ladrillera]]," ",DATOS[[#This Row],[Tipo ]]," ",DATOS[[#This Row],[Clasificación]]," ",DATOS[[#This Row],[Unidad]],)</f>
        <v>BUENA_VISTA PV ESTRUCTURAL 6X12X24</v>
      </c>
      <c r="D54" s="17" t="s">
        <v>166</v>
      </c>
      <c r="E54" s="10" t="s">
        <v>13</v>
      </c>
      <c r="F54" s="10" t="s">
        <v>50</v>
      </c>
      <c r="G54" s="10" t="s">
        <v>106</v>
      </c>
      <c r="H54" s="10">
        <v>115</v>
      </c>
      <c r="I54" s="10">
        <v>60</v>
      </c>
      <c r="J54" s="10">
        <v>240</v>
      </c>
      <c r="K54">
        <v>1.8</v>
      </c>
      <c r="L54" s="21">
        <v>0.55000000000000004</v>
      </c>
    </row>
    <row r="55" spans="3:12" x14ac:dyDescent="0.25">
      <c r="C55" s="10" t="str">
        <f>+CONCATENATE(DATOS[[#This Row],[Ladrillera]]," ",DATOS[[#This Row],[Tipo ]]," ",DATOS[[#This Row],[Clasificación]]," ",DATOS[[#This Row],[Unidad]],)</f>
        <v>BUENA_VISTA PV ESTRUCTURAL 10X15X30</v>
      </c>
      <c r="D55" s="17" t="s">
        <v>166</v>
      </c>
      <c r="E55" s="10" t="s">
        <v>13</v>
      </c>
      <c r="F55" s="10" t="s">
        <v>50</v>
      </c>
      <c r="G55" s="10" t="s">
        <v>115</v>
      </c>
      <c r="H55" s="10">
        <v>140</v>
      </c>
      <c r="I55" s="10">
        <v>90</v>
      </c>
      <c r="J55" s="10">
        <v>290</v>
      </c>
      <c r="K55">
        <v>3.7625979843225088</v>
      </c>
      <c r="L55" s="21">
        <v>0.55000000000000004</v>
      </c>
    </row>
    <row r="56" spans="3:12" x14ac:dyDescent="0.25">
      <c r="C56" s="10" t="str">
        <f>+CONCATENATE(DATOS[[#This Row],[Ladrillera]]," ",DATOS[[#This Row],[Tipo ]]," ",DATOS[[#This Row],[Clasificación]]," ",DATOS[[#This Row],[Unidad]],)</f>
        <v>BUENA_VISTA PV ESTRUCTURAL 10X20X40</v>
      </c>
      <c r="D56" s="17" t="s">
        <v>166</v>
      </c>
      <c r="E56" s="10" t="s">
        <v>13</v>
      </c>
      <c r="F56" s="10" t="s">
        <v>50</v>
      </c>
      <c r="G56" s="10" t="s">
        <v>119</v>
      </c>
      <c r="H56" s="10">
        <v>90</v>
      </c>
      <c r="I56" s="10">
        <v>190</v>
      </c>
      <c r="J56" s="10">
        <v>390</v>
      </c>
      <c r="K56">
        <v>5.7</v>
      </c>
      <c r="L56" s="21">
        <v>0.55000000000000004</v>
      </c>
    </row>
    <row r="57" spans="3:12" x14ac:dyDescent="0.25">
      <c r="C57" s="10" t="str">
        <f>+CONCATENATE(DATOS[[#This Row],[Ladrillera]]," ",DATOS[[#This Row],[Tipo ]]," ",DATOS[[#This Row],[Clasificación]]," ",DATOS[[#This Row],[Unidad]],)</f>
        <v>BUENA_VISTA PV ESTRUCTURAL 12X13X30</v>
      </c>
      <c r="D57" s="17" t="s">
        <v>166</v>
      </c>
      <c r="E57" s="10" t="s">
        <v>13</v>
      </c>
      <c r="F57" s="10" t="s">
        <v>50</v>
      </c>
      <c r="G57" s="10" t="s">
        <v>122</v>
      </c>
      <c r="H57" s="10">
        <v>115</v>
      </c>
      <c r="I57" s="10">
        <v>125</v>
      </c>
      <c r="J57" s="10">
        <v>290</v>
      </c>
      <c r="K57">
        <v>3.8</v>
      </c>
      <c r="L57" s="21">
        <v>0.55000000000000004</v>
      </c>
    </row>
    <row r="58" spans="3:12" x14ac:dyDescent="0.25">
      <c r="C58" s="10" t="str">
        <f>+CONCATENATE(DATOS[[#This Row],[Ladrillera]]," ",DATOS[[#This Row],[Tipo ]]," ",DATOS[[#This Row],[Clasificación]]," ",DATOS[[#This Row],[Unidad]],)</f>
        <v>BUENA_VISTA PV ESTRUCTURAL 12X20X40</v>
      </c>
      <c r="D58" s="17" t="s">
        <v>166</v>
      </c>
      <c r="E58" s="10" t="s">
        <v>13</v>
      </c>
      <c r="F58" s="10" t="s">
        <v>50</v>
      </c>
      <c r="G58" s="10" t="s">
        <v>124</v>
      </c>
      <c r="H58" s="10">
        <v>115</v>
      </c>
      <c r="I58" s="10">
        <v>190</v>
      </c>
      <c r="J58" s="10">
        <v>390</v>
      </c>
      <c r="K58">
        <v>8.5000000000000018</v>
      </c>
      <c r="L58" s="21">
        <v>0.55000000000000004</v>
      </c>
    </row>
    <row r="59" spans="3:12" x14ac:dyDescent="0.25">
      <c r="C59" s="10" t="str">
        <f>+CONCATENATE(DATOS[[#This Row],[Ladrillera]]," ",DATOS[[#This Row],[Tipo ]]," ",DATOS[[#This Row],[Clasificación]]," ",DATOS[[#This Row],[Unidad]],)</f>
        <v>BUENA_VISTA PV ESTRUCTURAL 15X20X40</v>
      </c>
      <c r="D59" s="17" t="s">
        <v>166</v>
      </c>
      <c r="E59" s="10" t="s">
        <v>13</v>
      </c>
      <c r="F59" s="10" t="s">
        <v>50</v>
      </c>
      <c r="G59" s="10" t="s">
        <v>126</v>
      </c>
      <c r="H59" s="10">
        <v>140</v>
      </c>
      <c r="I59" s="10">
        <v>190</v>
      </c>
      <c r="J59" s="10">
        <v>390</v>
      </c>
      <c r="K59">
        <v>10</v>
      </c>
      <c r="L59" s="21">
        <v>0.55000000000000004</v>
      </c>
    </row>
    <row r="60" spans="3:12" x14ac:dyDescent="0.25">
      <c r="C60" s="10" t="str">
        <f>+CONCATENATE(DATOS[[#This Row],[Ladrillera]]," ",DATOS[[#This Row],[Tipo ]]," ",DATOS[[#This Row],[Clasificación]]," ",DATOS[[#This Row],[Unidad]],)</f>
        <v>DELTA PH NOESTRUCTURAL 10X20X40</v>
      </c>
      <c r="D60" s="17" t="s">
        <v>8</v>
      </c>
      <c r="E60" s="10" t="s">
        <v>14</v>
      </c>
      <c r="F60" s="10" t="s">
        <v>51</v>
      </c>
      <c r="G60" s="10" t="s">
        <v>119</v>
      </c>
      <c r="H60" s="10">
        <v>90</v>
      </c>
      <c r="I60" s="10">
        <v>190</v>
      </c>
      <c r="J60" s="10">
        <v>390</v>
      </c>
      <c r="K60">
        <v>5.5</v>
      </c>
      <c r="L60" s="21">
        <v>0.6</v>
      </c>
    </row>
    <row r="61" spans="3:12" x14ac:dyDescent="0.25">
      <c r="C61" s="10" t="str">
        <f>+CONCATENATE(DATOS[[#This Row],[Ladrillera]]," ",DATOS[[#This Row],[Tipo ]]," ",DATOS[[#This Row],[Clasificación]]," ",DATOS[[#This Row],[Unidad]],)</f>
        <v>DELTA PH NOESTRUCTURAL 12X20X40</v>
      </c>
      <c r="D61" s="17" t="s">
        <v>8</v>
      </c>
      <c r="E61" s="10" t="s">
        <v>14</v>
      </c>
      <c r="F61" s="10" t="s">
        <v>51</v>
      </c>
      <c r="G61" s="10" t="s">
        <v>124</v>
      </c>
      <c r="H61" s="10">
        <v>115</v>
      </c>
      <c r="I61" s="10">
        <v>190</v>
      </c>
      <c r="J61" s="10">
        <v>390</v>
      </c>
      <c r="K61">
        <v>7.5</v>
      </c>
      <c r="L61" s="21">
        <v>0.6</v>
      </c>
    </row>
    <row r="62" spans="3:12" x14ac:dyDescent="0.25">
      <c r="C62" s="10" t="str">
        <f>+CONCATENATE(DATOS[[#This Row],[Ladrillera]]," ",DATOS[[#This Row],[Tipo ]]," ",DATOS[[#This Row],[Clasificación]]," ",DATOS[[#This Row],[Unidad]],)</f>
        <v>DELTA PH NOESTRUCTURAL 15X20X40</v>
      </c>
      <c r="D62" s="17" t="s">
        <v>8</v>
      </c>
      <c r="E62" s="10" t="s">
        <v>14</v>
      </c>
      <c r="F62" s="10" t="s">
        <v>51</v>
      </c>
      <c r="G62" s="10" t="s">
        <v>126</v>
      </c>
      <c r="H62" s="10">
        <v>140</v>
      </c>
      <c r="I62" s="10">
        <v>190</v>
      </c>
      <c r="J62" s="10">
        <v>390</v>
      </c>
      <c r="K62">
        <v>8.5</v>
      </c>
      <c r="L62" s="21">
        <v>0.6</v>
      </c>
    </row>
    <row r="63" spans="3:12" x14ac:dyDescent="0.25">
      <c r="C63" s="10" t="str">
        <f>+CONCATENATE(DATOS[[#This Row],[Ladrillera]]," ",DATOS[[#This Row],[Tipo ]]," ",DATOS[[#This Row],[Clasificación]]," ",DATOS[[#This Row],[Unidad]],)</f>
        <v>EL_DIAMANTE PH NOESTRUCTURAL 8X20X40</v>
      </c>
      <c r="D63" s="17" t="s">
        <v>194</v>
      </c>
      <c r="E63" s="10" t="s">
        <v>14</v>
      </c>
      <c r="F63" s="10" t="s">
        <v>51</v>
      </c>
      <c r="G63" s="10" t="s">
        <v>114</v>
      </c>
      <c r="H63" s="10">
        <v>76</v>
      </c>
      <c r="I63" s="10">
        <v>190</v>
      </c>
      <c r="J63" s="10">
        <v>390</v>
      </c>
      <c r="K63">
        <v>5</v>
      </c>
      <c r="L63" s="21">
        <v>0.6</v>
      </c>
    </row>
    <row r="64" spans="3:12" x14ac:dyDescent="0.25">
      <c r="C64" s="10" t="str">
        <f>+CONCATENATE(DATOS[[#This Row],[Ladrillera]]," ",DATOS[[#This Row],[Tipo ]]," ",DATOS[[#This Row],[Clasificación]]," ",DATOS[[#This Row],[Unidad]],)</f>
        <v>EL_DIAMANTE PH NOESTRUCTURAL 10X20X40</v>
      </c>
      <c r="D64" s="17" t="s">
        <v>194</v>
      </c>
      <c r="E64" s="10" t="s">
        <v>14</v>
      </c>
      <c r="F64" s="10" t="s">
        <v>51</v>
      </c>
      <c r="G64" s="10" t="s">
        <v>119</v>
      </c>
      <c r="H64" s="10">
        <v>92</v>
      </c>
      <c r="I64" s="10">
        <v>190</v>
      </c>
      <c r="J64" s="10">
        <v>390</v>
      </c>
      <c r="K64">
        <v>5.7</v>
      </c>
      <c r="L64" s="21">
        <v>0.6</v>
      </c>
    </row>
    <row r="65" spans="3:12" x14ac:dyDescent="0.25">
      <c r="C65" s="10" t="str">
        <f>+CONCATENATE(DATOS[[#This Row],[Ladrillera]]," ",DATOS[[#This Row],[Tipo ]]," ",DATOS[[#This Row],[Clasificación]]," ",DATOS[[#This Row],[Unidad]],)</f>
        <v>EL_DIAMANTE PH NOESTRUCTURAL 12X20X40</v>
      </c>
      <c r="D65" s="17" t="s">
        <v>194</v>
      </c>
      <c r="E65" s="10" t="s">
        <v>14</v>
      </c>
      <c r="F65" s="10" t="s">
        <v>51</v>
      </c>
      <c r="G65" s="10" t="s">
        <v>124</v>
      </c>
      <c r="H65" s="10">
        <v>115</v>
      </c>
      <c r="I65" s="10">
        <v>190</v>
      </c>
      <c r="J65" s="10">
        <v>390</v>
      </c>
      <c r="K65">
        <v>7.5</v>
      </c>
      <c r="L65" s="21">
        <v>0.6</v>
      </c>
    </row>
    <row r="66" spans="3:12" x14ac:dyDescent="0.25">
      <c r="C66" s="10" t="str">
        <f>+CONCATENATE(DATOS[[#This Row],[Ladrillera]]," ",DATOS[[#This Row],[Tipo ]]," ",DATOS[[#This Row],[Clasificación]]," ",DATOS[[#This Row],[Unidad]],)</f>
        <v>EL_DIAMANTE PH NOESTRUCTURAL 15X20X40</v>
      </c>
      <c r="D66" s="17" t="s">
        <v>194</v>
      </c>
      <c r="E66" s="10" t="s">
        <v>14</v>
      </c>
      <c r="F66" s="10" t="s">
        <v>51</v>
      </c>
      <c r="G66" s="10" t="s">
        <v>126</v>
      </c>
      <c r="H66" s="10">
        <v>142</v>
      </c>
      <c r="I66" s="10">
        <v>190</v>
      </c>
      <c r="J66" s="10">
        <v>390</v>
      </c>
      <c r="K66">
        <v>8</v>
      </c>
      <c r="L66" s="21">
        <v>0.6</v>
      </c>
    </row>
    <row r="67" spans="3:12" x14ac:dyDescent="0.25">
      <c r="C67" s="10" t="str">
        <f>+CONCATENATE(DATOS[[#This Row],[Ladrillera]]," ",DATOS[[#This Row],[Tipo ]]," ",DATOS[[#This Row],[Clasificación]]," ",DATOS[[#This Row],[Unidad]],)</f>
        <v>EL_DIAMANTE PV ESTRUCTURAL 10X20X40</v>
      </c>
      <c r="D67" s="17" t="s">
        <v>194</v>
      </c>
      <c r="E67" s="10" t="s">
        <v>13</v>
      </c>
      <c r="F67" s="10" t="s">
        <v>50</v>
      </c>
      <c r="G67" s="10" t="s">
        <v>119</v>
      </c>
      <c r="H67" s="10">
        <v>92</v>
      </c>
      <c r="I67" s="10">
        <v>190</v>
      </c>
      <c r="J67" s="10">
        <v>390</v>
      </c>
      <c r="K67">
        <v>6</v>
      </c>
      <c r="L67" s="21">
        <v>0.55000000000000004</v>
      </c>
    </row>
    <row r="68" spans="3:12" x14ac:dyDescent="0.25">
      <c r="C68" s="10" t="str">
        <f>+CONCATENATE(DATOS[[#This Row],[Ladrillera]]," ",DATOS[[#This Row],[Tipo ]]," ",DATOS[[#This Row],[Clasificación]]," ",DATOS[[#This Row],[Unidad]],)</f>
        <v>EL_DIAMANTE PV ESTRUCTURAL 12X20X40</v>
      </c>
      <c r="D68" s="17" t="s">
        <v>194</v>
      </c>
      <c r="E68" s="10" t="s">
        <v>13</v>
      </c>
      <c r="F68" s="10" t="s">
        <v>50</v>
      </c>
      <c r="G68" s="10" t="s">
        <v>124</v>
      </c>
      <c r="H68" s="10">
        <v>115</v>
      </c>
      <c r="I68" s="10">
        <v>190</v>
      </c>
      <c r="J68" s="10">
        <v>390</v>
      </c>
      <c r="K68">
        <v>7.5</v>
      </c>
      <c r="L68" s="21">
        <v>0.55000000000000004</v>
      </c>
    </row>
    <row r="69" spans="3:12" x14ac:dyDescent="0.25">
      <c r="C69" s="10" t="str">
        <f>+CONCATENATE(DATOS[[#This Row],[Ladrillera]]," ",DATOS[[#This Row],[Tipo ]]," ",DATOS[[#This Row],[Clasificación]]," ",DATOS[[#This Row],[Unidad]],)</f>
        <v>EL_DIAMANTE PV ESTRUCTURAL 15X20X40</v>
      </c>
      <c r="D69" s="17" t="s">
        <v>194</v>
      </c>
      <c r="E69" s="10" t="s">
        <v>13</v>
      </c>
      <c r="F69" s="10" t="s">
        <v>50</v>
      </c>
      <c r="G69" s="10" t="s">
        <v>126</v>
      </c>
      <c r="H69" s="10">
        <v>142</v>
      </c>
      <c r="I69" s="10">
        <v>190</v>
      </c>
      <c r="J69" s="10">
        <v>390</v>
      </c>
      <c r="K69">
        <v>8.5</v>
      </c>
      <c r="L69" s="21">
        <v>0.55000000000000004</v>
      </c>
    </row>
    <row r="70" spans="3:12" x14ac:dyDescent="0.25">
      <c r="C70" s="10" t="str">
        <f>+CONCATENATE(DATOS[[#This Row],[Ladrillera]]," ",DATOS[[#This Row],[Tipo ]]," ",DATOS[[#This Row],[Clasificación]]," ",DATOS[[#This Row],[Unidad]],)</f>
        <v>SAN_CRISTÓBAL PH NOESTRUCTURAL 8X20X40</v>
      </c>
      <c r="D70" s="17" t="s">
        <v>171</v>
      </c>
      <c r="E70" s="10" t="s">
        <v>14</v>
      </c>
      <c r="F70" s="10" t="s">
        <v>51</v>
      </c>
      <c r="G70" s="10" t="s">
        <v>114</v>
      </c>
      <c r="H70" s="10">
        <v>80</v>
      </c>
      <c r="I70" s="10">
        <v>190</v>
      </c>
      <c r="J70" s="10">
        <v>390</v>
      </c>
      <c r="K70">
        <v>5.2</v>
      </c>
      <c r="L70" s="21">
        <v>0.6</v>
      </c>
    </row>
    <row r="71" spans="3:12" x14ac:dyDescent="0.25">
      <c r="C71" s="10" t="str">
        <f>+CONCATENATE(DATOS[[#This Row],[Ladrillera]]," ",DATOS[[#This Row],[Tipo ]]," ",DATOS[[#This Row],[Clasificación]]," ",DATOS[[#This Row],[Unidad]],)</f>
        <v>SAN_CRISTÓBAL PV NOESTRUCTURAL 8X20X40</v>
      </c>
      <c r="D71" s="17" t="s">
        <v>171</v>
      </c>
      <c r="E71" s="10" t="s">
        <v>13</v>
      </c>
      <c r="F71" s="10" t="s">
        <v>51</v>
      </c>
      <c r="G71" s="10" t="s">
        <v>114</v>
      </c>
      <c r="H71" s="10">
        <v>80</v>
      </c>
      <c r="I71" s="10">
        <v>190</v>
      </c>
      <c r="J71" s="10">
        <v>390</v>
      </c>
      <c r="K71">
        <v>5.7</v>
      </c>
      <c r="L71" s="21">
        <v>0.55000000000000004</v>
      </c>
    </row>
    <row r="72" spans="3:12" x14ac:dyDescent="0.25">
      <c r="C72" s="10" t="str">
        <f>+CONCATENATE(DATOS[[#This Row],[Ladrillera]]," ",DATOS[[#This Row],[Tipo ]]," ",DATOS[[#This Row],[Clasificación]]," ",DATOS[[#This Row],[Unidad]],)</f>
        <v>SAN_CRISTÓBAL PV NOESTRUCTURAL 10X20X40</v>
      </c>
      <c r="D72" s="17" t="s">
        <v>171</v>
      </c>
      <c r="E72" s="10" t="s">
        <v>13</v>
      </c>
      <c r="F72" s="10" t="s">
        <v>51</v>
      </c>
      <c r="G72" s="10" t="s">
        <v>119</v>
      </c>
      <c r="H72" s="10">
        <v>90</v>
      </c>
      <c r="I72" s="10">
        <v>190</v>
      </c>
      <c r="J72" s="10">
        <v>390</v>
      </c>
      <c r="K72">
        <v>5.5</v>
      </c>
      <c r="L72" s="21">
        <v>0.55000000000000004</v>
      </c>
    </row>
    <row r="73" spans="3:12" x14ac:dyDescent="0.25">
      <c r="C73" s="10" t="str">
        <f>+CONCATENATE(DATOS[[#This Row],[Ladrillera]]," ",DATOS[[#This Row],[Tipo ]]," ",DATOS[[#This Row],[Clasificación]]," ",DATOS[[#This Row],[Unidad]],)</f>
        <v>SAN_CRISTÓBAL PH NOESTRUCTURAL 10X20X40</v>
      </c>
      <c r="D73" s="17" t="s">
        <v>171</v>
      </c>
      <c r="E73" s="10" t="s">
        <v>14</v>
      </c>
      <c r="F73" s="10" t="s">
        <v>51</v>
      </c>
      <c r="G73" s="10" t="s">
        <v>119</v>
      </c>
      <c r="H73" s="10">
        <v>90</v>
      </c>
      <c r="I73" s="10">
        <v>190</v>
      </c>
      <c r="J73" s="10">
        <v>390</v>
      </c>
      <c r="K73">
        <v>5.5</v>
      </c>
      <c r="L73" s="21">
        <v>0.6</v>
      </c>
    </row>
    <row r="74" spans="3:12" x14ac:dyDescent="0.25">
      <c r="C74" s="10" t="str">
        <f>+CONCATENATE(DATOS[[#This Row],[Ladrillera]]," ",DATOS[[#This Row],[Tipo ]]," ",DATOS[[#This Row],[Clasificación]]," ",DATOS[[#This Row],[Unidad]],)</f>
        <v>SAN_CRISTÓBAL PH NOESTRUCTURAL 12X20X40</v>
      </c>
      <c r="D74" s="17" t="s">
        <v>171</v>
      </c>
      <c r="E74" s="10" t="s">
        <v>14</v>
      </c>
      <c r="F74" s="10" t="s">
        <v>51</v>
      </c>
      <c r="G74" s="10" t="s">
        <v>124</v>
      </c>
      <c r="H74" s="10">
        <v>120</v>
      </c>
      <c r="I74" s="10">
        <v>190</v>
      </c>
      <c r="J74" s="10">
        <v>390</v>
      </c>
      <c r="K74">
        <v>7.3</v>
      </c>
      <c r="L74" s="21">
        <v>0.6</v>
      </c>
    </row>
    <row r="75" spans="3:12" x14ac:dyDescent="0.25">
      <c r="C75" s="10" t="str">
        <f>+CONCATENATE(DATOS[[#This Row],[Ladrillera]]," ",DATOS[[#This Row],[Tipo ]]," ",DATOS[[#This Row],[Clasificación]]," ",DATOS[[#This Row],[Unidad]],)</f>
        <v>SAN_CRISTÓBAL PV NOESTRUCTURAL 10X20X40</v>
      </c>
      <c r="D75" s="17" t="s">
        <v>171</v>
      </c>
      <c r="E75" s="10" t="s">
        <v>13</v>
      </c>
      <c r="F75" s="10" t="s">
        <v>51</v>
      </c>
      <c r="G75" s="10" t="s">
        <v>119</v>
      </c>
      <c r="H75" s="10">
        <v>90</v>
      </c>
      <c r="I75" s="10">
        <v>190</v>
      </c>
      <c r="J75" s="10">
        <v>390</v>
      </c>
      <c r="K75">
        <v>6.5</v>
      </c>
      <c r="L75" s="21">
        <v>0.55000000000000004</v>
      </c>
    </row>
    <row r="76" spans="3:12" x14ac:dyDescent="0.25">
      <c r="C76" s="10" t="str">
        <f>+CONCATENATE(DATOS[[#This Row],[Ladrillera]]," ",DATOS[[#This Row],[Tipo ]]," ",DATOS[[#This Row],[Clasificación]]," ",DATOS[[#This Row],[Unidad]],)</f>
        <v>SAN_CRISTÓBAL PV NOESTRUCTURAL 12X20X40</v>
      </c>
      <c r="D76" s="17" t="s">
        <v>171</v>
      </c>
      <c r="E76" s="10" t="s">
        <v>13</v>
      </c>
      <c r="F76" s="10" t="s">
        <v>51</v>
      </c>
      <c r="G76" s="10" t="s">
        <v>124</v>
      </c>
      <c r="H76" s="10">
        <v>118</v>
      </c>
      <c r="I76" s="10">
        <v>190</v>
      </c>
      <c r="J76" s="10">
        <v>390</v>
      </c>
      <c r="K76">
        <v>6.9</v>
      </c>
      <c r="L76" s="21">
        <v>0.55000000000000004</v>
      </c>
    </row>
    <row r="77" spans="3:12" x14ac:dyDescent="0.25">
      <c r="C77" s="10" t="str">
        <f>+CONCATENATE(DATOS[[#This Row],[Ladrillera]]," ",DATOS[[#This Row],[Tipo ]]," ",DATOS[[#This Row],[Clasificación]]," ",DATOS[[#This Row],[Unidad]],)</f>
        <v>SAN_CRISTÓBAL PH NOESTRUCTURAL 12X20X40</v>
      </c>
      <c r="D77" s="17" t="s">
        <v>171</v>
      </c>
      <c r="E77" s="10" t="s">
        <v>14</v>
      </c>
      <c r="F77" s="10" t="s">
        <v>51</v>
      </c>
      <c r="G77" s="10" t="s">
        <v>124</v>
      </c>
      <c r="H77" s="10">
        <v>120</v>
      </c>
      <c r="I77" s="10">
        <v>190</v>
      </c>
      <c r="J77" s="10">
        <v>390</v>
      </c>
      <c r="K77">
        <v>7.5</v>
      </c>
      <c r="L77" s="21">
        <v>0.6</v>
      </c>
    </row>
    <row r="78" spans="3:12" x14ac:dyDescent="0.25">
      <c r="C78" s="10" t="str">
        <f>+CONCATENATE(DATOS[[#This Row],[Ladrillera]]," ",DATOS[[#This Row],[Tipo ]]," ",DATOS[[#This Row],[Clasificación]]," ",DATOS[[#This Row],[Unidad]],)</f>
        <v>SAN_CRISTÓBAL PH NOESTRUCTURAL 15X20X40</v>
      </c>
      <c r="D78" s="17" t="s">
        <v>171</v>
      </c>
      <c r="E78" s="10" t="s">
        <v>14</v>
      </c>
      <c r="F78" s="10" t="s">
        <v>51</v>
      </c>
      <c r="G78" s="10" t="s">
        <v>126</v>
      </c>
      <c r="H78" s="10">
        <v>140</v>
      </c>
      <c r="I78" s="10">
        <v>190</v>
      </c>
      <c r="J78" s="10">
        <v>390</v>
      </c>
      <c r="K78">
        <v>8.3000000000000007</v>
      </c>
      <c r="L78" s="21">
        <v>0.6</v>
      </c>
    </row>
    <row r="79" spans="3:12" x14ac:dyDescent="0.25">
      <c r="C79" s="10" t="str">
        <f>+CONCATENATE(DATOS[[#This Row],[Ladrillera]]," ",DATOS[[#This Row],[Tipo ]]," ",DATOS[[#This Row],[Clasificación]]," ",DATOS[[#This Row],[Unidad]],)</f>
        <v>SAN_CRISTÓBAL PV NOESTRUCTURAL 15X20X40</v>
      </c>
      <c r="D79" s="17" t="s">
        <v>171</v>
      </c>
      <c r="E79" s="10" t="s">
        <v>13</v>
      </c>
      <c r="F79" s="10" t="s">
        <v>51</v>
      </c>
      <c r="G79" s="10" t="s">
        <v>126</v>
      </c>
      <c r="H79" s="10">
        <v>141</v>
      </c>
      <c r="I79" s="10">
        <v>190</v>
      </c>
      <c r="J79" s="10">
        <v>390</v>
      </c>
      <c r="K79">
        <v>7.4</v>
      </c>
      <c r="L79" s="21">
        <v>0.55000000000000004</v>
      </c>
    </row>
    <row r="80" spans="3:12" x14ac:dyDescent="0.25">
      <c r="C80" s="10" t="str">
        <f>+CONCATENATE(DATOS[[#This Row],[Ladrillera]]," ",DATOS[[#This Row],[Tipo ]]," ",DATOS[[#This Row],[Clasificación]]," ",DATOS[[#This Row],[Unidad]],)</f>
        <v>SAN_CRISTÓBAL PH NOESTRUCTURAL 15X20X40</v>
      </c>
      <c r="D80" s="17" t="s">
        <v>171</v>
      </c>
      <c r="E80" s="10" t="s">
        <v>14</v>
      </c>
      <c r="F80" s="10" t="s">
        <v>51</v>
      </c>
      <c r="G80" s="10" t="s">
        <v>126</v>
      </c>
      <c r="H80" s="10">
        <v>140</v>
      </c>
      <c r="I80" s="10">
        <v>190</v>
      </c>
      <c r="J80" s="10">
        <v>390</v>
      </c>
      <c r="K80">
        <v>8.3000000000000007</v>
      </c>
      <c r="L80" s="21">
        <v>0.6</v>
      </c>
    </row>
    <row r="81" spans="3:12" x14ac:dyDescent="0.25">
      <c r="C81" s="10" t="str">
        <f>+CONCATENATE(DATOS[[#This Row],[Ladrillera]]," ",DATOS[[#This Row],[Tipo ]]," ",DATOS[[#This Row],[Clasificación]]," ",DATOS[[#This Row],[Unidad]],)</f>
        <v>SAN_CRISTÓBAL PH NOESTRUCTURAL 20X20X40</v>
      </c>
      <c r="D81" s="17" t="s">
        <v>171</v>
      </c>
      <c r="E81" s="10" t="s">
        <v>14</v>
      </c>
      <c r="F81" s="10" t="s">
        <v>51</v>
      </c>
      <c r="G81" s="10" t="s">
        <v>144</v>
      </c>
      <c r="H81" s="10">
        <v>190</v>
      </c>
      <c r="I81" s="10">
        <v>190</v>
      </c>
      <c r="J81" s="10">
        <v>390</v>
      </c>
      <c r="K81">
        <v>10</v>
      </c>
      <c r="L81" s="21">
        <v>0.6</v>
      </c>
    </row>
    <row r="82" spans="3:12" x14ac:dyDescent="0.25">
      <c r="C82" s="10" t="str">
        <f>+CONCATENATE(DATOS[[#This Row],[Ladrillera]]," ",DATOS[[#This Row],[Tipo ]]," ",DATOS[[#This Row],[Clasificación]]," ",DATOS[[#This Row],[Unidad]],)</f>
        <v>SAN_CRISTÓBAL PV ESTRUCTURAL 12X20X40</v>
      </c>
      <c r="D82" s="17" t="s">
        <v>171</v>
      </c>
      <c r="E82" s="10" t="s">
        <v>13</v>
      </c>
      <c r="F82" s="10" t="s">
        <v>50</v>
      </c>
      <c r="G82" s="10" t="s">
        <v>124</v>
      </c>
      <c r="H82" s="10">
        <v>120</v>
      </c>
      <c r="I82" s="10">
        <v>190</v>
      </c>
      <c r="J82" s="10">
        <v>390</v>
      </c>
      <c r="K82">
        <v>9</v>
      </c>
      <c r="L82" s="21">
        <v>0.55000000000000004</v>
      </c>
    </row>
    <row r="83" spans="3:12" x14ac:dyDescent="0.25">
      <c r="C83" s="10" t="str">
        <f>+CONCATENATE(DATOS[[#This Row],[Ladrillera]]," ",DATOS[[#This Row],[Tipo ]]," ",DATOS[[#This Row],[Clasificación]]," ",DATOS[[#This Row],[Unidad]],)</f>
        <v>SAN_CRISTÓBAL PV ESTRUCTURAL 12X24X33</v>
      </c>
      <c r="D83" s="17" t="s">
        <v>171</v>
      </c>
      <c r="E83" s="10" t="s">
        <v>13</v>
      </c>
      <c r="F83" s="10" t="s">
        <v>50</v>
      </c>
      <c r="G83" s="10" t="s">
        <v>146</v>
      </c>
      <c r="H83" s="10">
        <v>118</v>
      </c>
      <c r="I83" s="10">
        <v>243</v>
      </c>
      <c r="J83" s="10">
        <v>322</v>
      </c>
      <c r="K83">
        <v>9</v>
      </c>
      <c r="L83" s="21">
        <v>0.55000000000000004</v>
      </c>
    </row>
    <row r="84" spans="3:12" x14ac:dyDescent="0.25">
      <c r="C84" s="10" t="str">
        <f>+CONCATENATE(DATOS[[#This Row],[Ladrillera]]," ",DATOS[[#This Row],[Tipo ]]," ",DATOS[[#This Row],[Clasificación]]," ",DATOS[[#This Row],[Unidad]],)</f>
        <v>SAN_CRISTÓBAL PV ESTRUCTURAL 15X20X40</v>
      </c>
      <c r="D84" s="17" t="s">
        <v>171</v>
      </c>
      <c r="E84" s="10" t="s">
        <v>13</v>
      </c>
      <c r="F84" s="10" t="s">
        <v>50</v>
      </c>
      <c r="G84" s="10" t="s">
        <v>126</v>
      </c>
      <c r="H84" s="10">
        <v>140</v>
      </c>
      <c r="I84" s="10">
        <v>190</v>
      </c>
      <c r="J84" s="10">
        <v>390</v>
      </c>
      <c r="K84">
        <v>10</v>
      </c>
      <c r="L84" s="21">
        <v>0.55000000000000004</v>
      </c>
    </row>
    <row r="85" spans="3:12" x14ac:dyDescent="0.25">
      <c r="C85" s="10" t="str">
        <f>+CONCATENATE(DATOS[[#This Row],[Ladrillera]]," ",DATOS[[#This Row],[Tipo ]]," ",DATOS[[#This Row],[Clasificación]]," ",DATOS[[#This Row],[Unidad]],)</f>
        <v>SAN_CRISTÓBAL PV ESTRUCTURAL 6X12X25</v>
      </c>
      <c r="D85" s="17" t="s">
        <v>171</v>
      </c>
      <c r="E85" s="10" t="s">
        <v>13</v>
      </c>
      <c r="F85" s="10" t="s">
        <v>50</v>
      </c>
      <c r="G85" s="10" t="s">
        <v>147</v>
      </c>
      <c r="H85" s="10">
        <v>120</v>
      </c>
      <c r="I85" s="10">
        <v>60</v>
      </c>
      <c r="J85" s="10">
        <v>246</v>
      </c>
      <c r="K85">
        <v>1.7</v>
      </c>
      <c r="L85" s="21">
        <v>0.55000000000000004</v>
      </c>
    </row>
    <row r="86" spans="3:12" x14ac:dyDescent="0.25">
      <c r="C86" s="10" t="str">
        <f>+CONCATENATE(DATOS[[#This Row],[Ladrillera]]," ",DATOS[[#This Row],[Tipo ]]," ",DATOS[[#This Row],[Clasificación]]," ",DATOS[[#This Row],[Unidad]],)</f>
        <v>SAN_CRISTÓBAL PV ESTRUCTURAL 6X15X25</v>
      </c>
      <c r="D86" s="17" t="s">
        <v>171</v>
      </c>
      <c r="E86" s="10" t="s">
        <v>13</v>
      </c>
      <c r="F86" s="10" t="s">
        <v>50</v>
      </c>
      <c r="G86" s="10" t="s">
        <v>148</v>
      </c>
      <c r="H86" s="10">
        <v>141</v>
      </c>
      <c r="I86" s="10">
        <v>60</v>
      </c>
      <c r="J86" s="10">
        <v>247</v>
      </c>
      <c r="K86">
        <v>1.8</v>
      </c>
      <c r="L86" s="21">
        <v>0.55000000000000004</v>
      </c>
    </row>
    <row r="87" spans="3:12" x14ac:dyDescent="0.25">
      <c r="C87" s="10" t="str">
        <f>+CONCATENATE(DATOS[[#This Row],[Ladrillera]]," ",DATOS[[#This Row],[Tipo ]]," ",DATOS[[#This Row],[Clasificación]]," ",DATOS[[#This Row],[Unidad]],)</f>
        <v>SAN_CRISTÓBAL PV ESTRUCTURAL 6X12X40</v>
      </c>
      <c r="D87" s="17" t="s">
        <v>171</v>
      </c>
      <c r="E87" s="10" t="s">
        <v>13</v>
      </c>
      <c r="F87" s="10" t="s">
        <v>50</v>
      </c>
      <c r="G87" s="10" t="s">
        <v>149</v>
      </c>
      <c r="H87" s="10">
        <v>118</v>
      </c>
      <c r="I87" s="10">
        <v>60</v>
      </c>
      <c r="J87" s="10">
        <v>395</v>
      </c>
      <c r="K87">
        <v>3</v>
      </c>
      <c r="L87" s="21">
        <v>0.55000000000000004</v>
      </c>
    </row>
    <row r="88" spans="3:12" x14ac:dyDescent="0.25">
      <c r="C88" s="10" t="str">
        <f>+CONCATENATE(DATOS[[#This Row],[Ladrillera]]," ",DATOS[[#This Row],[Tipo ]]," ",DATOS[[#This Row],[Clasificación]]," ",DATOS[[#This Row],[Unidad]],)</f>
        <v>SAN_CRISTÓBAL PV ESTRUCTURAL 6X15X30</v>
      </c>
      <c r="D88" s="17" t="s">
        <v>171</v>
      </c>
      <c r="E88" s="10" t="s">
        <v>13</v>
      </c>
      <c r="F88" s="10" t="s">
        <v>50</v>
      </c>
      <c r="G88" s="10" t="s">
        <v>110</v>
      </c>
      <c r="H88" s="10">
        <v>142</v>
      </c>
      <c r="I88" s="10">
        <v>60</v>
      </c>
      <c r="J88" s="10">
        <v>294</v>
      </c>
      <c r="K88">
        <v>2.5</v>
      </c>
      <c r="L88" s="21">
        <v>0.55000000000000004</v>
      </c>
    </row>
    <row r="89" spans="3:12" x14ac:dyDescent="0.25">
      <c r="C89" s="10" t="str">
        <f>+CONCATENATE(DATOS[[#This Row],[Ladrillera]]," ",DATOS[[#This Row],[Tipo ]]," ",DATOS[[#This Row],[Clasificación]]," ",DATOS[[#This Row],[Unidad]],)</f>
        <v>SAN_CRISTÓBAL PV ESTRUCTURAL 6X15X40</v>
      </c>
      <c r="D89" s="17" t="s">
        <v>171</v>
      </c>
      <c r="E89" s="10" t="s">
        <v>13</v>
      </c>
      <c r="F89" s="10" t="s">
        <v>50</v>
      </c>
      <c r="G89" s="10" t="s">
        <v>132</v>
      </c>
      <c r="H89" s="10">
        <v>140</v>
      </c>
      <c r="I89" s="10">
        <v>60</v>
      </c>
      <c r="J89" s="10">
        <v>395</v>
      </c>
      <c r="K89">
        <v>3.5</v>
      </c>
      <c r="L89" s="21">
        <v>0.55000000000000004</v>
      </c>
    </row>
    <row r="90" spans="3:12" x14ac:dyDescent="0.25">
      <c r="C90" s="10" t="str">
        <f>+CONCATENATE(DATOS[[#This Row],[Ladrillera]]," ",DATOS[[#This Row],[Tipo ]]," ",DATOS[[#This Row],[Clasificación]]," ",DATOS[[#This Row],[Unidad]],)</f>
        <v>SAN_CRISTÓBAL PH NOESTRUCTURAL 10X12X30</v>
      </c>
      <c r="D90" s="17" t="s">
        <v>171</v>
      </c>
      <c r="E90" s="10" t="s">
        <v>14</v>
      </c>
      <c r="F90" s="10" t="s">
        <v>51</v>
      </c>
      <c r="G90" s="10" t="s">
        <v>129</v>
      </c>
      <c r="H90" s="10">
        <v>122</v>
      </c>
      <c r="I90" s="10">
        <v>96</v>
      </c>
      <c r="J90" s="10">
        <v>294</v>
      </c>
      <c r="K90">
        <v>3.5</v>
      </c>
      <c r="L90" s="21">
        <v>0.6</v>
      </c>
    </row>
    <row r="91" spans="3:12" x14ac:dyDescent="0.25">
      <c r="C91" s="10" t="str">
        <f>+CONCATENATE(DATOS[[#This Row],[Ladrillera]]," ",DATOS[[#This Row],[Tipo ]]," ",DATOS[[#This Row],[Clasificación]]," ",DATOS[[#This Row],[Unidad]],)</f>
        <v>SAN_CRISTÓBAL PV ESTRUCTURAL 10X12X30</v>
      </c>
      <c r="D91" s="17" t="s">
        <v>171</v>
      </c>
      <c r="E91" s="10" t="s">
        <v>13</v>
      </c>
      <c r="F91" s="10" t="s">
        <v>50</v>
      </c>
      <c r="G91" s="10" t="s">
        <v>129</v>
      </c>
      <c r="H91" s="10">
        <v>118</v>
      </c>
      <c r="I91" s="10">
        <v>96</v>
      </c>
      <c r="J91" s="10">
        <v>294</v>
      </c>
      <c r="K91">
        <v>3.5</v>
      </c>
      <c r="L91" s="21">
        <v>0.55000000000000004</v>
      </c>
    </row>
    <row r="92" spans="3:12" x14ac:dyDescent="0.25">
      <c r="C92" s="10" t="str">
        <f>+CONCATENATE(DATOS[[#This Row],[Ladrillera]]," ",DATOS[[#This Row],[Tipo ]]," ",DATOS[[#This Row],[Clasificación]]," ",DATOS[[#This Row],[Unidad]],)</f>
        <v>SAN_CRISTÓBAL PH NOESTRUCTURAL 10X15X30</v>
      </c>
      <c r="D92" s="17" t="s">
        <v>171</v>
      </c>
      <c r="E92" s="10" t="s">
        <v>14</v>
      </c>
      <c r="F92" s="10" t="s">
        <v>51</v>
      </c>
      <c r="G92" s="10" t="s">
        <v>115</v>
      </c>
      <c r="H92" s="10">
        <v>140</v>
      </c>
      <c r="I92" s="10">
        <v>95</v>
      </c>
      <c r="J92" s="10">
        <v>290</v>
      </c>
      <c r="K92">
        <v>3.5</v>
      </c>
      <c r="L92" s="21">
        <v>0.6</v>
      </c>
    </row>
    <row r="93" spans="3:12" x14ac:dyDescent="0.25">
      <c r="C93" s="10" t="str">
        <f>+CONCATENATE(DATOS[[#This Row],[Ladrillera]]," ",DATOS[[#This Row],[Tipo ]]," ",DATOS[[#This Row],[Clasificación]]," ",DATOS[[#This Row],[Unidad]],)</f>
        <v>SAN_CRISTÓBAL PV ESTRUCTURAL 10X15X30</v>
      </c>
      <c r="D93" s="17" t="s">
        <v>171</v>
      </c>
      <c r="E93" s="10" t="s">
        <v>13</v>
      </c>
      <c r="F93" s="10" t="s">
        <v>50</v>
      </c>
      <c r="G93" s="10" t="s">
        <v>115</v>
      </c>
      <c r="H93" s="10">
        <v>141</v>
      </c>
      <c r="I93" s="10">
        <v>95</v>
      </c>
      <c r="J93" s="10">
        <v>290</v>
      </c>
      <c r="K93">
        <v>4</v>
      </c>
      <c r="L93" s="21">
        <v>0.55000000000000004</v>
      </c>
    </row>
    <row r="94" spans="3:12" x14ac:dyDescent="0.25">
      <c r="C94" s="10" t="str">
        <f>+CONCATENATE(DATOS[[#This Row],[Ladrillera]]," ",DATOS[[#This Row],[Tipo ]]," ",DATOS[[#This Row],[Clasificación]]," ",DATOS[[#This Row],[Unidad]],)</f>
        <v>SAN_CRISTÓBAL PH NOESTRUCTURAL 12X12X33</v>
      </c>
      <c r="D94" s="17" t="s">
        <v>171</v>
      </c>
      <c r="E94" s="10" t="s">
        <v>14</v>
      </c>
      <c r="F94" s="10" t="s">
        <v>51</v>
      </c>
      <c r="G94" s="10" t="s">
        <v>150</v>
      </c>
      <c r="H94" s="10">
        <v>120</v>
      </c>
      <c r="I94" s="10">
        <v>120</v>
      </c>
      <c r="J94" s="10">
        <v>324</v>
      </c>
      <c r="K94">
        <v>4</v>
      </c>
      <c r="L94" s="21">
        <v>0.6</v>
      </c>
    </row>
    <row r="95" spans="3:12" x14ac:dyDescent="0.25">
      <c r="C95" s="10" t="str">
        <f>+CONCATENATE(DATOS[[#This Row],[Ladrillera]]," ",DATOS[[#This Row],[Tipo ]]," ",DATOS[[#This Row],[Clasificación]]," ",DATOS[[#This Row],[Unidad]],)</f>
        <v>SAN_CRISTÓBAL PV ESTRUCTURAL 12X12X33</v>
      </c>
      <c r="D95" s="17" t="s">
        <v>171</v>
      </c>
      <c r="E95" s="10" t="s">
        <v>13</v>
      </c>
      <c r="F95" s="10" t="s">
        <v>50</v>
      </c>
      <c r="G95" s="10" t="s">
        <v>150</v>
      </c>
      <c r="H95" s="10">
        <v>118</v>
      </c>
      <c r="I95" s="10">
        <v>121</v>
      </c>
      <c r="J95" s="10">
        <v>322</v>
      </c>
      <c r="K95">
        <v>4.5999999999999996</v>
      </c>
      <c r="L95" s="21">
        <v>0.55000000000000004</v>
      </c>
    </row>
    <row r="96" spans="3:12" x14ac:dyDescent="0.25">
      <c r="C96" s="10" t="str">
        <f>+CONCATENATE(DATOS[[#This Row],[Ladrillera]]," ",DATOS[[#This Row],[Tipo ]]," ",DATOS[[#This Row],[Clasificación]]," ",DATOS[[#This Row],[Unidad]],)</f>
        <v>TEJAR_SAN_JOSÉ PH NOESTRUCTURAL 12X20X40</v>
      </c>
      <c r="D96" s="17" t="s">
        <v>172</v>
      </c>
      <c r="E96" s="10" t="s">
        <v>14</v>
      </c>
      <c r="F96" s="10" t="s">
        <v>51</v>
      </c>
      <c r="G96" s="10" t="s">
        <v>124</v>
      </c>
      <c r="H96" s="10">
        <v>115</v>
      </c>
      <c r="I96" s="10">
        <v>190</v>
      </c>
      <c r="J96" s="10">
        <v>390</v>
      </c>
      <c r="K96">
        <v>6.5</v>
      </c>
      <c r="L96" s="21">
        <v>0.6</v>
      </c>
    </row>
    <row r="97" spans="3:12" x14ac:dyDescent="0.25">
      <c r="C97" s="10" t="str">
        <f>+CONCATENATE(DATOS[[#This Row],[Ladrillera]]," ",DATOS[[#This Row],[Tipo ]]," ",DATOS[[#This Row],[Clasificación]]," ",DATOS[[#This Row],[Unidad]],)</f>
        <v>TEJAR_SAN_JOSÉ PH NOESTRUCTURAL 15X20X40</v>
      </c>
      <c r="D97" s="17" t="s">
        <v>172</v>
      </c>
      <c r="E97" s="10" t="s">
        <v>14</v>
      </c>
      <c r="F97" s="10" t="s">
        <v>51</v>
      </c>
      <c r="G97" s="10" t="s">
        <v>126</v>
      </c>
      <c r="H97" s="10">
        <v>140</v>
      </c>
      <c r="I97" s="10">
        <v>190</v>
      </c>
      <c r="J97" s="10">
        <v>390</v>
      </c>
      <c r="K97">
        <v>7.5</v>
      </c>
      <c r="L97" s="21">
        <v>0.6</v>
      </c>
    </row>
    <row r="98" spans="3:12" x14ac:dyDescent="0.25">
      <c r="C98" s="10" t="str">
        <f>+CONCATENATE(DATOS[[#This Row],[Ladrillera]]," ",DATOS[[#This Row],[Tipo ]]," ",DATOS[[#This Row],[Clasificación]]," ",DATOS[[#This Row],[Unidad]],)</f>
        <v>TEJAR_SAN_JOSÉ PV NOESTRUCTURAL 15X20X40</v>
      </c>
      <c r="D98" s="17" t="s">
        <v>172</v>
      </c>
      <c r="E98" s="10" t="s">
        <v>13</v>
      </c>
      <c r="F98" s="10" t="s">
        <v>51</v>
      </c>
      <c r="G98" s="10" t="s">
        <v>126</v>
      </c>
      <c r="H98" s="10">
        <v>140</v>
      </c>
      <c r="I98" s="10">
        <v>190</v>
      </c>
      <c r="J98" s="10">
        <v>390</v>
      </c>
      <c r="K98">
        <v>7.6</v>
      </c>
      <c r="L98" s="21">
        <v>0.55000000000000004</v>
      </c>
    </row>
    <row r="99" spans="3:12" x14ac:dyDescent="0.25">
      <c r="C99" s="10" t="str">
        <f>+CONCATENATE(DATOS[[#This Row],[Ladrillera]]," ",DATOS[[#This Row],[Tipo ]]," ",DATOS[[#This Row],[Clasificación]]," ",DATOS[[#This Row],[Unidad]],)</f>
        <v>TEJAR_SAN_JOSÉ PH NOESTRUCTURAL 10X20X40</v>
      </c>
      <c r="D99" s="17" t="s">
        <v>172</v>
      </c>
      <c r="E99" s="10" t="s">
        <v>14</v>
      </c>
      <c r="F99" s="10" t="s">
        <v>51</v>
      </c>
      <c r="G99" s="10" t="s">
        <v>119</v>
      </c>
      <c r="H99" s="10">
        <v>90</v>
      </c>
      <c r="I99" s="10">
        <v>190</v>
      </c>
      <c r="J99" s="10">
        <v>390</v>
      </c>
      <c r="K99">
        <v>5.2</v>
      </c>
      <c r="L99" s="21">
        <v>0.6</v>
      </c>
    </row>
    <row r="100" spans="3:12" x14ac:dyDescent="0.25">
      <c r="C100" s="10" t="str">
        <f>+CONCATENATE(DATOS[[#This Row],[Ladrillera]]," ",DATOS[[#This Row],[Tipo ]]," ",DATOS[[#This Row],[Clasificación]]," ",DATOS[[#This Row],[Unidad]],)</f>
        <v>TEJAR_SAN_JOSÉ PH NOESTRUCTURAL 10X20X40</v>
      </c>
      <c r="D100" s="17" t="s">
        <v>172</v>
      </c>
      <c r="E100" s="10" t="s">
        <v>14</v>
      </c>
      <c r="F100" s="10" t="s">
        <v>51</v>
      </c>
      <c r="G100" s="10" t="s">
        <v>119</v>
      </c>
      <c r="H100" s="10">
        <v>90</v>
      </c>
      <c r="I100" s="10">
        <v>190</v>
      </c>
      <c r="J100" s="10">
        <v>390</v>
      </c>
      <c r="K100">
        <v>5</v>
      </c>
      <c r="L100" s="21">
        <v>0.6</v>
      </c>
    </row>
    <row r="101" spans="3:12" x14ac:dyDescent="0.25">
      <c r="C101" s="10" t="str">
        <f>+CONCATENATE(DATOS[[#This Row],[Ladrillera]]," ",DATOS[[#This Row],[Tipo ]]," ",DATOS[[#This Row],[Clasificación]]," ",DATOS[[#This Row],[Unidad]],)</f>
        <v>TEJAR_SAN_JOSÉ PV NOESTRUCTURAL 10X20X40</v>
      </c>
      <c r="D101" s="17" t="s">
        <v>172</v>
      </c>
      <c r="E101" s="10" t="s">
        <v>13</v>
      </c>
      <c r="F101" s="10" t="s">
        <v>51</v>
      </c>
      <c r="G101" s="10" t="s">
        <v>119</v>
      </c>
      <c r="H101" s="10">
        <v>90</v>
      </c>
      <c r="I101" s="10">
        <v>190</v>
      </c>
      <c r="J101" s="10">
        <v>390</v>
      </c>
      <c r="K101">
        <v>5.4</v>
      </c>
      <c r="L101" s="21">
        <v>0.55000000000000004</v>
      </c>
    </row>
    <row r="102" spans="3:12" x14ac:dyDescent="0.25">
      <c r="C102" s="10" t="str">
        <f>+CONCATENATE(DATOS[[#This Row],[Ladrillera]]," ",DATOS[[#This Row],[Tipo ]]," ",DATOS[[#This Row],[Clasificación]]," ",DATOS[[#This Row],[Unidad]],)</f>
        <v>TEJAR_SAN_JOSÉ PV NOESTRUCTURAL 9X24X33</v>
      </c>
      <c r="D102" s="17" t="s">
        <v>172</v>
      </c>
      <c r="E102" s="10" t="s">
        <v>13</v>
      </c>
      <c r="F102" s="10" t="s">
        <v>51</v>
      </c>
      <c r="G102" s="10" t="s">
        <v>154</v>
      </c>
      <c r="H102" s="10">
        <v>90</v>
      </c>
      <c r="I102" s="10">
        <v>230</v>
      </c>
      <c r="J102" s="10">
        <v>325</v>
      </c>
      <c r="K102">
        <v>4.695652173913043</v>
      </c>
      <c r="L102" s="21">
        <v>0.55000000000000004</v>
      </c>
    </row>
    <row r="103" spans="3:12" x14ac:dyDescent="0.25">
      <c r="C103" s="10" t="str">
        <f>+CONCATENATE(DATOS[[#This Row],[Ladrillera]]," ",DATOS[[#This Row],[Tipo ]]," ",DATOS[[#This Row],[Clasificación]]," ",DATOS[[#This Row],[Unidad]],)</f>
        <v>TEJAR_SAN_JOSÉ PH NOESTRUCTURAL 12X24X33</v>
      </c>
      <c r="D103" s="17" t="s">
        <v>172</v>
      </c>
      <c r="E103" s="10" t="s">
        <v>14</v>
      </c>
      <c r="F103" s="10" t="s">
        <v>51</v>
      </c>
      <c r="G103" s="10" t="s">
        <v>146</v>
      </c>
      <c r="H103" s="10">
        <v>115</v>
      </c>
      <c r="I103" s="10">
        <v>230</v>
      </c>
      <c r="J103" s="10">
        <v>325</v>
      </c>
      <c r="K103">
        <v>6</v>
      </c>
      <c r="L103" s="21">
        <v>0.6</v>
      </c>
    </row>
    <row r="104" spans="3:12" x14ac:dyDescent="0.25">
      <c r="C104" s="10" t="str">
        <f>+CONCATENATE(DATOS[[#This Row],[Ladrillera]]," ",DATOS[[#This Row],[Tipo ]]," ",DATOS[[#This Row],[Clasificación]]," ",DATOS[[#This Row],[Unidad]],)</f>
        <v>TEJAR_SAN_JOSÉ PV ESTRUCTURAL 12X24X33</v>
      </c>
      <c r="D104" s="17" t="s">
        <v>172</v>
      </c>
      <c r="E104" s="10" t="s">
        <v>13</v>
      </c>
      <c r="F104" s="10" t="s">
        <v>50</v>
      </c>
      <c r="G104" s="10" t="s">
        <v>146</v>
      </c>
      <c r="H104" s="10">
        <v>115</v>
      </c>
      <c r="I104" s="10">
        <v>230</v>
      </c>
      <c r="J104" s="10">
        <v>325</v>
      </c>
      <c r="K104">
        <v>7.9</v>
      </c>
      <c r="L104" s="21">
        <v>0.55000000000000004</v>
      </c>
    </row>
    <row r="105" spans="3:12" x14ac:dyDescent="0.25">
      <c r="C105" s="10" t="str">
        <f>+CONCATENATE(DATOS[[#This Row],[Ladrillera]]," ",DATOS[[#This Row],[Tipo ]]," ",DATOS[[#This Row],[Clasificación]]," ",DATOS[[#This Row],[Unidad]],)</f>
        <v>TEJAR_SAN_JOSÉ PV ESTRUCTURAL 6X12X24</v>
      </c>
      <c r="D105" s="17" t="s">
        <v>172</v>
      </c>
      <c r="E105" s="10" t="s">
        <v>13</v>
      </c>
      <c r="F105" s="10" t="s">
        <v>50</v>
      </c>
      <c r="G105" s="10" t="s">
        <v>106</v>
      </c>
      <c r="H105" s="10">
        <v>115</v>
      </c>
      <c r="I105" s="10">
        <v>60</v>
      </c>
      <c r="J105" s="10">
        <v>240</v>
      </c>
      <c r="K105">
        <v>2</v>
      </c>
      <c r="L105" s="21">
        <v>0.55000000000000004</v>
      </c>
    </row>
    <row r="106" spans="3:12" x14ac:dyDescent="0.25">
      <c r="C106" s="10" t="str">
        <f>+CONCATENATE(DATOS[[#This Row],[Ladrillera]]," ",DATOS[[#This Row],[Tipo ]]," ",DATOS[[#This Row],[Clasificación]]," ",DATOS[[#This Row],[Unidad]],)</f>
        <v>TEJAR_SAN_JOSÉ PV ESTRUCTURAL 6X15X24</v>
      </c>
      <c r="D106" s="17" t="s">
        <v>172</v>
      </c>
      <c r="E106" s="10" t="s">
        <v>13</v>
      </c>
      <c r="F106" s="10" t="s">
        <v>50</v>
      </c>
      <c r="G106" s="10" t="s">
        <v>155</v>
      </c>
      <c r="H106" s="10">
        <v>140</v>
      </c>
      <c r="I106" s="10">
        <v>60</v>
      </c>
      <c r="J106" s="10">
        <v>240</v>
      </c>
      <c r="K106">
        <v>2</v>
      </c>
      <c r="L106" s="21">
        <v>0.55000000000000004</v>
      </c>
    </row>
    <row r="107" spans="3:12" x14ac:dyDescent="0.25">
      <c r="C107" s="10" t="str">
        <f>+CONCATENATE(DATOS[[#This Row],[Ladrillera]]," ",DATOS[[#This Row],[Tipo ]]," ",DATOS[[#This Row],[Clasificación]]," ",DATOS[[#This Row],[Unidad]],)</f>
        <v>TEJAR_SAN_JOSÉ PV ESTRUCTURAL 6X15X30</v>
      </c>
      <c r="D107" s="17" t="s">
        <v>172</v>
      </c>
      <c r="E107" s="10" t="s">
        <v>13</v>
      </c>
      <c r="F107" s="10" t="s">
        <v>50</v>
      </c>
      <c r="G107" s="10" t="s">
        <v>110</v>
      </c>
      <c r="H107" s="10">
        <v>140</v>
      </c>
      <c r="I107" s="10">
        <v>60</v>
      </c>
      <c r="J107" s="10">
        <v>290</v>
      </c>
      <c r="K107">
        <v>2.2999999999999998</v>
      </c>
      <c r="L107" s="21">
        <v>0.55000000000000004</v>
      </c>
    </row>
    <row r="108" spans="3:12" x14ac:dyDescent="0.25">
      <c r="C108" s="10" t="str">
        <f>+CONCATENATE(DATOS[[#This Row],[Ladrillera]]," ",DATOS[[#This Row],[Tipo ]]," ",DATOS[[#This Row],[Clasificación]]," ",DATOS[[#This Row],[Unidad]],)</f>
        <v>TEJAR_SAN_JOSÉ PH NOESTRUCTURAL 10X15X30</v>
      </c>
      <c r="D108" s="17" t="s">
        <v>172</v>
      </c>
      <c r="E108" s="10" t="s">
        <v>14</v>
      </c>
      <c r="F108" s="10" t="s">
        <v>51</v>
      </c>
      <c r="G108" s="10" t="s">
        <v>115</v>
      </c>
      <c r="H108" s="10">
        <v>140</v>
      </c>
      <c r="I108" s="10">
        <v>90</v>
      </c>
      <c r="J108" s="10">
        <v>290</v>
      </c>
      <c r="K108">
        <v>3.1</v>
      </c>
      <c r="L108" s="21">
        <v>0.6</v>
      </c>
    </row>
    <row r="109" spans="3:12" x14ac:dyDescent="0.25">
      <c r="C109" s="10" t="str">
        <f>+CONCATENATE(DATOS[[#This Row],[Ladrillera]]," ",DATOS[[#This Row],[Tipo ]]," ",DATOS[[#This Row],[Clasificación]]," ",DATOS[[#This Row],[Unidad]],)</f>
        <v>TEJAR_SAN_JOSÉ PV ESTRUCTURAL 10X15X30</v>
      </c>
      <c r="D109" s="17" t="s">
        <v>172</v>
      </c>
      <c r="E109" s="10" t="s">
        <v>13</v>
      </c>
      <c r="F109" s="10" t="s">
        <v>50</v>
      </c>
      <c r="G109" s="10" t="s">
        <v>115</v>
      </c>
      <c r="H109" s="10">
        <v>140</v>
      </c>
      <c r="I109" s="10">
        <v>90</v>
      </c>
      <c r="J109" s="10">
        <v>290</v>
      </c>
      <c r="K109">
        <v>3.4</v>
      </c>
      <c r="L109" s="21">
        <v>0.55000000000000004</v>
      </c>
    </row>
    <row r="110" spans="3:12" x14ac:dyDescent="0.25">
      <c r="C110" s="10" t="str">
        <f>+CONCATENATE(DATOS[[#This Row],[Ladrillera]]," ",DATOS[[#This Row],[Tipo ]]," ",DATOS[[#This Row],[Clasificación]]," ",DATOS[[#This Row],[Unidad]],)</f>
        <v>TEJAR_SAN_JOSÉ PH NOESTRUCTURAL 10X20X40</v>
      </c>
      <c r="D110" s="17" t="s">
        <v>172</v>
      </c>
      <c r="E110" s="10" t="s">
        <v>14</v>
      </c>
      <c r="F110" s="10" t="s">
        <v>51</v>
      </c>
      <c r="G110" s="10" t="s">
        <v>119</v>
      </c>
      <c r="H110" s="10">
        <v>90</v>
      </c>
      <c r="I110" s="10">
        <v>190</v>
      </c>
      <c r="J110" s="10">
        <v>390</v>
      </c>
      <c r="K110">
        <v>5.0999999999999996</v>
      </c>
      <c r="L110" s="21">
        <v>0.6</v>
      </c>
    </row>
    <row r="111" spans="3:12" x14ac:dyDescent="0.25">
      <c r="C111" s="10" t="str">
        <f>+CONCATENATE(DATOS[[#This Row],[Ladrillera]]," ",DATOS[[#This Row],[Tipo ]]," ",DATOS[[#This Row],[Clasificación]]," ",DATOS[[#This Row],[Unidad]],)</f>
        <v>TEJAR_SAN_JOSÉ PV NOESTRUCTURAL 10X20X40</v>
      </c>
      <c r="D111" s="17" t="s">
        <v>172</v>
      </c>
      <c r="E111" s="10" t="s">
        <v>13</v>
      </c>
      <c r="F111" s="10" t="s">
        <v>51</v>
      </c>
      <c r="G111" s="10" t="s">
        <v>119</v>
      </c>
      <c r="H111" s="10">
        <v>90</v>
      </c>
      <c r="I111" s="10">
        <v>190</v>
      </c>
      <c r="J111" s="10">
        <v>390</v>
      </c>
      <c r="K111">
        <v>5.6</v>
      </c>
      <c r="L111" s="21">
        <v>0.55000000000000004</v>
      </c>
    </row>
    <row r="112" spans="3:12" x14ac:dyDescent="0.25">
      <c r="C112" s="10" t="str">
        <f>+CONCATENATE(DATOS[[#This Row],[Ladrillera]]," ",DATOS[[#This Row],[Tipo ]]," ",DATOS[[#This Row],[Clasificación]]," ",DATOS[[#This Row],[Unidad]],)</f>
        <v>LA_ESPERANZA PH NOESTRUCTURAL 10X20X40</v>
      </c>
      <c r="D112" s="17" t="s">
        <v>195</v>
      </c>
      <c r="E112" s="10" t="s">
        <v>14</v>
      </c>
      <c r="F112" s="10" t="s">
        <v>51</v>
      </c>
      <c r="G112" s="10" t="s">
        <v>119</v>
      </c>
      <c r="H112" s="10">
        <v>90</v>
      </c>
      <c r="I112" s="10">
        <v>190</v>
      </c>
      <c r="J112" s="10">
        <v>390</v>
      </c>
      <c r="K112">
        <v>5</v>
      </c>
      <c r="L112" s="21">
        <v>0.6</v>
      </c>
    </row>
    <row r="113" spans="3:12" x14ac:dyDescent="0.25">
      <c r="C113" s="10" t="str">
        <f>+CONCATENATE(DATOS[[#This Row],[Ladrillera]]," ",DATOS[[#This Row],[Tipo ]]," ",DATOS[[#This Row],[Clasificación]]," ",DATOS[[#This Row],[Unidad]],)</f>
        <v>LA_ESPERANZA PH NOESTRUCTURAL 12X20X40</v>
      </c>
      <c r="D113" s="17" t="s">
        <v>195</v>
      </c>
      <c r="E113" s="10" t="s">
        <v>14</v>
      </c>
      <c r="F113" s="10" t="s">
        <v>51</v>
      </c>
      <c r="G113" s="10" t="s">
        <v>124</v>
      </c>
      <c r="H113" s="10">
        <v>115</v>
      </c>
      <c r="I113" s="10">
        <v>190</v>
      </c>
      <c r="J113" s="10">
        <v>390</v>
      </c>
      <c r="K113">
        <v>6.2</v>
      </c>
      <c r="L113" s="21">
        <v>0.6</v>
      </c>
    </row>
    <row r="114" spans="3:12" x14ac:dyDescent="0.25">
      <c r="C114" s="10" t="str">
        <f>+CONCATENATE(DATOS[[#This Row],[Ladrillera]]," ",DATOS[[#This Row],[Tipo ]]," ",DATOS[[#This Row],[Clasificación]]," ",DATOS[[#This Row],[Unidad]],)</f>
        <v>LA_ESPERANZA PH NOESTRUCTURAL 15X20X40</v>
      </c>
      <c r="D114" s="17" t="s">
        <v>195</v>
      </c>
      <c r="E114" s="10" t="s">
        <v>14</v>
      </c>
      <c r="F114" s="10" t="s">
        <v>51</v>
      </c>
      <c r="G114" s="10" t="s">
        <v>126</v>
      </c>
      <c r="H114" s="10">
        <v>140</v>
      </c>
      <c r="I114" s="10">
        <v>190</v>
      </c>
      <c r="J114" s="10">
        <v>390</v>
      </c>
      <c r="K114">
        <v>7</v>
      </c>
      <c r="L114" s="21">
        <v>0.6</v>
      </c>
    </row>
    <row r="115" spans="3:12" x14ac:dyDescent="0.25">
      <c r="C115" s="10" t="str">
        <f>+CONCATENATE(DATOS[[#This Row],[Ladrillera]]," ",DATOS[[#This Row],[Tipo ]]," ",DATOS[[#This Row],[Clasificación]]," ",DATOS[[#This Row],[Unidad]],)</f>
        <v>ALCARRAZA PV ESTRUCTURAL 6X12X24</v>
      </c>
      <c r="D115" s="17" t="s">
        <v>10</v>
      </c>
      <c r="E115" s="10" t="s">
        <v>13</v>
      </c>
      <c r="F115" s="10" t="s">
        <v>50</v>
      </c>
      <c r="G115" s="10" t="s">
        <v>106</v>
      </c>
      <c r="H115" s="10">
        <v>115</v>
      </c>
      <c r="I115" s="10">
        <v>60</v>
      </c>
      <c r="J115" s="10">
        <v>240</v>
      </c>
      <c r="K115">
        <v>1.5</v>
      </c>
      <c r="L115" s="21">
        <v>0.55000000000000004</v>
      </c>
    </row>
    <row r="116" spans="3:12" x14ac:dyDescent="0.25">
      <c r="C116" s="10" t="str">
        <f>+CONCATENATE(DATOS[[#This Row],[Ladrillera]]," ",DATOS[[#This Row],[Tipo ]]," ",DATOS[[#This Row],[Clasificación]]," ",DATOS[[#This Row],[Unidad]],)</f>
        <v>ALCARRAZA PH NOESTRUCTURAL 8X20X40</v>
      </c>
      <c r="D116" s="17" t="s">
        <v>10</v>
      </c>
      <c r="E116" s="10" t="s">
        <v>14</v>
      </c>
      <c r="F116" s="10" t="s">
        <v>51</v>
      </c>
      <c r="G116" s="10" t="s">
        <v>114</v>
      </c>
      <c r="H116" s="10">
        <v>70</v>
      </c>
      <c r="I116" s="10">
        <v>190</v>
      </c>
      <c r="J116" s="10">
        <v>390</v>
      </c>
      <c r="K116">
        <v>5.0999999999999996</v>
      </c>
      <c r="L116" s="21">
        <v>0.6</v>
      </c>
    </row>
    <row r="117" spans="3:12" x14ac:dyDescent="0.25">
      <c r="C117" s="10" t="str">
        <f>+CONCATENATE(DATOS[[#This Row],[Ladrillera]]," ",DATOS[[#This Row],[Tipo ]]," ",DATOS[[#This Row],[Clasificación]]," ",DATOS[[#This Row],[Unidad]],)</f>
        <v>ALCARRAZA PH NOESTRUCTURAL 10X15X30</v>
      </c>
      <c r="D117" s="17" t="s">
        <v>10</v>
      </c>
      <c r="E117" s="10" t="s">
        <v>14</v>
      </c>
      <c r="F117" s="10" t="s">
        <v>51</v>
      </c>
      <c r="G117" s="10" t="s">
        <v>115</v>
      </c>
      <c r="H117" s="10">
        <v>140</v>
      </c>
      <c r="I117" s="10">
        <v>90</v>
      </c>
      <c r="J117" s="10">
        <v>290</v>
      </c>
      <c r="K117">
        <v>3.1</v>
      </c>
      <c r="L117" s="21">
        <v>0.6</v>
      </c>
    </row>
    <row r="118" spans="3:12" x14ac:dyDescent="0.25">
      <c r="C118" s="10" t="str">
        <f>+CONCATENATE(DATOS[[#This Row],[Ladrillera]]," ",DATOS[[#This Row],[Tipo ]]," ",DATOS[[#This Row],[Clasificación]]," ",DATOS[[#This Row],[Unidad]],)</f>
        <v>ALCARRAZA PV ESTRUCTURAL 10X15X30</v>
      </c>
      <c r="D118" s="17" t="s">
        <v>10</v>
      </c>
      <c r="E118" s="10" t="s">
        <v>13</v>
      </c>
      <c r="F118" s="10" t="s">
        <v>50</v>
      </c>
      <c r="G118" s="10" t="s">
        <v>115</v>
      </c>
      <c r="H118" s="10">
        <v>140</v>
      </c>
      <c r="I118" s="10">
        <v>90</v>
      </c>
      <c r="J118" s="10">
        <v>290</v>
      </c>
      <c r="K118">
        <v>3.1</v>
      </c>
      <c r="L118" s="21">
        <v>0.55000000000000004</v>
      </c>
    </row>
    <row r="119" spans="3:12" x14ac:dyDescent="0.25">
      <c r="C119" s="10" t="str">
        <f>+CONCATENATE(DATOS[[#This Row],[Ladrillera]]," ",DATOS[[#This Row],[Tipo ]]," ",DATOS[[#This Row],[Clasificación]]," ",DATOS[[#This Row],[Unidad]],)</f>
        <v>ALCARRAZA PH NOESTRUCTURAL 10X15X40</v>
      </c>
      <c r="D119" s="17" t="s">
        <v>10</v>
      </c>
      <c r="E119" s="10" t="s">
        <v>14</v>
      </c>
      <c r="F119" s="10" t="s">
        <v>51</v>
      </c>
      <c r="G119" s="10" t="s">
        <v>118</v>
      </c>
      <c r="H119" s="10">
        <v>140</v>
      </c>
      <c r="I119" s="10">
        <v>90</v>
      </c>
      <c r="J119" s="10">
        <v>390</v>
      </c>
      <c r="K119">
        <v>4.5999999999999996</v>
      </c>
      <c r="L119" s="21">
        <v>0.6</v>
      </c>
    </row>
    <row r="120" spans="3:12" x14ac:dyDescent="0.25">
      <c r="C120" s="10" t="str">
        <f>+CONCATENATE(DATOS[[#This Row],[Ladrillera]]," ",DATOS[[#This Row],[Tipo ]]," ",DATOS[[#This Row],[Clasificación]]," ",DATOS[[#This Row],[Unidad]],)</f>
        <v>ALCARRAZA PV ESTRUCTURAL 10X15X40</v>
      </c>
      <c r="D120" s="17" t="s">
        <v>10</v>
      </c>
      <c r="E120" s="10" t="s">
        <v>13</v>
      </c>
      <c r="F120" s="10" t="s">
        <v>50</v>
      </c>
      <c r="G120" s="10" t="s">
        <v>118</v>
      </c>
      <c r="H120" s="10">
        <v>140</v>
      </c>
      <c r="I120" s="10">
        <v>90</v>
      </c>
      <c r="J120" s="10">
        <v>390</v>
      </c>
      <c r="K120">
        <v>4.5999999999999996</v>
      </c>
      <c r="L120" s="21">
        <v>0.55000000000000004</v>
      </c>
    </row>
    <row r="121" spans="3:12" x14ac:dyDescent="0.25">
      <c r="C121" s="10" t="str">
        <f>+CONCATENATE(DATOS[[#This Row],[Ladrillera]]," ",DATOS[[#This Row],[Tipo ]]," ",DATOS[[#This Row],[Clasificación]]," ",DATOS[[#This Row],[Unidad]],)</f>
        <v>ALCARRAZA PH NOESTRUCTURAL 10X20X40</v>
      </c>
      <c r="D121" s="17" t="s">
        <v>10</v>
      </c>
      <c r="E121" s="10" t="s">
        <v>14</v>
      </c>
      <c r="F121" s="10" t="s">
        <v>51</v>
      </c>
      <c r="G121" s="10" t="s">
        <v>119</v>
      </c>
      <c r="H121" s="10">
        <v>90</v>
      </c>
      <c r="I121" s="10">
        <v>190</v>
      </c>
      <c r="J121" s="10">
        <v>390</v>
      </c>
      <c r="K121">
        <v>5.4</v>
      </c>
      <c r="L121" s="21">
        <v>0.6</v>
      </c>
    </row>
    <row r="122" spans="3:12" x14ac:dyDescent="0.25">
      <c r="C122" s="10" t="str">
        <f>+CONCATENATE(DATOS[[#This Row],[Ladrillera]]," ",DATOS[[#This Row],[Tipo ]]," ",DATOS[[#This Row],[Clasificación]]," ",DATOS[[#This Row],[Unidad]],)</f>
        <v>ALCARRAZA PV NOESTRUCTURAL 10X20X40</v>
      </c>
      <c r="D122" s="17" t="s">
        <v>10</v>
      </c>
      <c r="E122" s="10" t="s">
        <v>13</v>
      </c>
      <c r="F122" s="10" t="s">
        <v>51</v>
      </c>
      <c r="G122" s="10" t="s">
        <v>119</v>
      </c>
      <c r="H122" s="10">
        <v>90</v>
      </c>
      <c r="I122" s="10">
        <v>190</v>
      </c>
      <c r="J122" s="10">
        <v>390</v>
      </c>
      <c r="K122">
        <v>6</v>
      </c>
      <c r="L122" s="21">
        <v>0.55000000000000004</v>
      </c>
    </row>
    <row r="123" spans="3:12" x14ac:dyDescent="0.25">
      <c r="C123" s="10" t="str">
        <f>+CONCATENATE(DATOS[[#This Row],[Ladrillera]]," ",DATOS[[#This Row],[Tipo ]]," ",DATOS[[#This Row],[Clasificación]]," ",DATOS[[#This Row],[Unidad]],)</f>
        <v>ALCARRAZA PH NOESTRUCTURAL 12X20X40</v>
      </c>
      <c r="D123" s="17" t="s">
        <v>10</v>
      </c>
      <c r="E123" s="10" t="s">
        <v>14</v>
      </c>
      <c r="F123" s="10" t="s">
        <v>51</v>
      </c>
      <c r="G123" s="10" t="s">
        <v>124</v>
      </c>
      <c r="H123" s="10">
        <v>115</v>
      </c>
      <c r="I123" s="10">
        <v>190</v>
      </c>
      <c r="J123" s="10">
        <v>390</v>
      </c>
      <c r="K123">
        <v>7</v>
      </c>
      <c r="L123" s="21">
        <v>0.6</v>
      </c>
    </row>
    <row r="124" spans="3:12" x14ac:dyDescent="0.25">
      <c r="C124" s="10" t="str">
        <f>+CONCATENATE(DATOS[[#This Row],[Ladrillera]]," ",DATOS[[#This Row],[Tipo ]]," ",DATOS[[#This Row],[Clasificación]]," ",DATOS[[#This Row],[Unidad]],)</f>
        <v>ALCARRAZA PV NOESTRUCTURAL 12X20X40</v>
      </c>
      <c r="D124" s="17" t="s">
        <v>10</v>
      </c>
      <c r="E124" s="10" t="s">
        <v>13</v>
      </c>
      <c r="F124" s="10" t="s">
        <v>51</v>
      </c>
      <c r="G124" s="10" t="s">
        <v>124</v>
      </c>
      <c r="H124" s="10">
        <v>115</v>
      </c>
      <c r="I124" s="10">
        <v>190</v>
      </c>
      <c r="J124" s="10">
        <v>390</v>
      </c>
      <c r="K124">
        <v>7.9</v>
      </c>
      <c r="L124" s="21">
        <v>0.55000000000000004</v>
      </c>
    </row>
    <row r="125" spans="3:12" x14ac:dyDescent="0.25">
      <c r="C125" s="10" t="str">
        <f>+CONCATENATE(DATOS[[#This Row],[Ladrillera]]," ",DATOS[[#This Row],[Tipo ]]," ",DATOS[[#This Row],[Clasificación]]," ",DATOS[[#This Row],[Unidad]],)</f>
        <v>ALCARRAZA PH NOESTRUCTURAL 15X20X40</v>
      </c>
      <c r="D125" s="17" t="s">
        <v>10</v>
      </c>
      <c r="E125" s="10" t="s">
        <v>14</v>
      </c>
      <c r="F125" s="10" t="s">
        <v>51</v>
      </c>
      <c r="G125" s="10" t="s">
        <v>126</v>
      </c>
      <c r="H125" s="10">
        <v>140</v>
      </c>
      <c r="I125" s="10">
        <v>190</v>
      </c>
      <c r="J125" s="10">
        <v>390</v>
      </c>
      <c r="K125">
        <v>7.7</v>
      </c>
      <c r="L125" s="21">
        <v>0.6</v>
      </c>
    </row>
    <row r="126" spans="3:12" x14ac:dyDescent="0.25">
      <c r="C126" s="10" t="str">
        <f>+CONCATENATE(DATOS[[#This Row],[Ladrillera]]," ",DATOS[[#This Row],[Tipo ]]," ",DATOS[[#This Row],[Clasificación]]," ",DATOS[[#This Row],[Unidad]],)</f>
        <v>ALCARRAZA PV NOESTRUCTURAL 15X20X40</v>
      </c>
      <c r="D126" s="17" t="s">
        <v>10</v>
      </c>
      <c r="E126" s="10" t="s">
        <v>13</v>
      </c>
      <c r="F126" s="10" t="s">
        <v>51</v>
      </c>
      <c r="G126" s="10" t="s">
        <v>126</v>
      </c>
      <c r="H126" s="10">
        <v>140</v>
      </c>
      <c r="I126" s="10">
        <v>190</v>
      </c>
      <c r="J126" s="10">
        <v>390</v>
      </c>
      <c r="K126">
        <v>9</v>
      </c>
      <c r="L126" s="21">
        <v>0.55000000000000004</v>
      </c>
    </row>
    <row r="127" spans="3:12" x14ac:dyDescent="0.25">
      <c r="C127" s="10" t="str">
        <f>+CONCATENATE(DATOS[[#This Row],[Ladrillera]]," ",DATOS[[#This Row],[Tipo ]]," ",DATOS[[#This Row],[Clasificación]]," ",DATOS[[#This Row],[Unidad]],)</f>
        <v>SANTA_MARÍA PH NOESTRUCTURAL 10X20X40</v>
      </c>
      <c r="D127" s="17" t="s">
        <v>167</v>
      </c>
      <c r="E127" s="10" t="s">
        <v>14</v>
      </c>
      <c r="F127" s="10" t="s">
        <v>51</v>
      </c>
      <c r="G127" s="10" t="s">
        <v>119</v>
      </c>
      <c r="H127" s="10">
        <v>90</v>
      </c>
      <c r="I127" s="10">
        <v>190</v>
      </c>
      <c r="J127" s="10">
        <v>390</v>
      </c>
      <c r="K127">
        <v>5.5</v>
      </c>
      <c r="L127" s="21">
        <v>0.6</v>
      </c>
    </row>
    <row r="128" spans="3:12" x14ac:dyDescent="0.25">
      <c r="C128" s="10" t="str">
        <f>+CONCATENATE(DATOS[[#This Row],[Ladrillera]]," ",DATOS[[#This Row],[Tipo ]]," ",DATOS[[#This Row],[Clasificación]]," ",DATOS[[#This Row],[Unidad]],)</f>
        <v>SANTA_MARÍA PH NOESTRUCTURAL 12X20X40</v>
      </c>
      <c r="D128" s="17" t="s">
        <v>167</v>
      </c>
      <c r="E128" s="10" t="s">
        <v>14</v>
      </c>
      <c r="F128" s="10" t="s">
        <v>51</v>
      </c>
      <c r="G128" s="10" t="s">
        <v>124</v>
      </c>
      <c r="H128" s="10">
        <v>115</v>
      </c>
      <c r="I128" s="10">
        <v>190</v>
      </c>
      <c r="J128" s="10">
        <v>390</v>
      </c>
      <c r="K128">
        <v>7</v>
      </c>
      <c r="L128" s="21">
        <v>0.6</v>
      </c>
    </row>
    <row r="129" spans="3:12" x14ac:dyDescent="0.25">
      <c r="C129" s="10" t="str">
        <f>+CONCATENATE(DATOS[[#This Row],[Ladrillera]]," ",DATOS[[#This Row],[Tipo ]]," ",DATOS[[#This Row],[Clasificación]]," ",DATOS[[#This Row],[Unidad]],)</f>
        <v>SANTA_MARÍA PH NOESTRUCTURAL 15X20X40</v>
      </c>
      <c r="D129" s="17" t="s">
        <v>167</v>
      </c>
      <c r="E129" s="10" t="s">
        <v>14</v>
      </c>
      <c r="F129" s="10" t="s">
        <v>51</v>
      </c>
      <c r="G129" s="10" t="s">
        <v>126</v>
      </c>
      <c r="H129" s="10">
        <v>140</v>
      </c>
      <c r="I129" s="10">
        <v>190</v>
      </c>
      <c r="J129" s="10">
        <v>390</v>
      </c>
      <c r="K129">
        <v>8.5</v>
      </c>
      <c r="L129" s="21">
        <v>0.6</v>
      </c>
    </row>
    <row r="130" spans="3:12" x14ac:dyDescent="0.25">
      <c r="C130" s="10" t="str">
        <f>+CONCATENATE(DATOS[[#This Row],[Ladrillera]]," ",DATOS[[#This Row],[Tipo ]]," ",DATOS[[#This Row],[Clasificación]]," ",DATOS[[#This Row],[Unidad]],)</f>
        <v>EL_AJIZAL PH NOESTRUCTURAL 10X20X40</v>
      </c>
      <c r="D130" s="17" t="s">
        <v>193</v>
      </c>
      <c r="E130" s="10" t="s">
        <v>14</v>
      </c>
      <c r="F130" s="10" t="s">
        <v>51</v>
      </c>
      <c r="G130" s="10" t="s">
        <v>119</v>
      </c>
      <c r="H130" s="10">
        <v>90</v>
      </c>
      <c r="I130" s="10">
        <v>190</v>
      </c>
      <c r="J130" s="10">
        <v>390</v>
      </c>
      <c r="K130">
        <v>5.5</v>
      </c>
      <c r="L130" s="21">
        <v>0.6</v>
      </c>
    </row>
    <row r="131" spans="3:12" x14ac:dyDescent="0.25">
      <c r="C131" s="10" t="str">
        <f>+CONCATENATE(DATOS[[#This Row],[Ladrillera]]," ",DATOS[[#This Row],[Tipo ]]," ",DATOS[[#This Row],[Clasificación]]," ",DATOS[[#This Row],[Unidad]],)</f>
        <v>EL_AJIZAL PH NOESTRUCTURAL 12X20X40</v>
      </c>
      <c r="D131" s="17" t="s">
        <v>193</v>
      </c>
      <c r="E131" s="10" t="s">
        <v>14</v>
      </c>
      <c r="F131" s="10" t="s">
        <v>51</v>
      </c>
      <c r="G131" s="10" t="s">
        <v>124</v>
      </c>
      <c r="H131" s="10">
        <v>115</v>
      </c>
      <c r="I131" s="10">
        <v>190</v>
      </c>
      <c r="J131" s="10">
        <v>390</v>
      </c>
      <c r="K131">
        <v>7</v>
      </c>
      <c r="L131" s="21">
        <v>0.6</v>
      </c>
    </row>
    <row r="132" spans="3:12" x14ac:dyDescent="0.25">
      <c r="C132" s="10" t="str">
        <f>+CONCATENATE(DATOS[[#This Row],[Ladrillera]]," ",DATOS[[#This Row],[Tipo ]]," ",DATOS[[#This Row],[Clasificación]]," ",DATOS[[#This Row],[Unidad]],)</f>
        <v>EL_AJIZAL PH NOESTRUCTURAL 15X20X40</v>
      </c>
      <c r="D132" s="17" t="s">
        <v>193</v>
      </c>
      <c r="E132" s="10" t="s">
        <v>14</v>
      </c>
      <c r="F132" s="10" t="s">
        <v>51</v>
      </c>
      <c r="G132" s="10" t="s">
        <v>126</v>
      </c>
      <c r="H132" s="10">
        <v>140</v>
      </c>
      <c r="I132" s="10">
        <v>190</v>
      </c>
      <c r="J132" s="10">
        <v>390</v>
      </c>
      <c r="K132">
        <v>8.5</v>
      </c>
      <c r="L132" s="21">
        <v>0.6</v>
      </c>
    </row>
    <row r="133" spans="3:12" x14ac:dyDescent="0.25">
      <c r="C133" s="10" t="str">
        <f>+CONCATENATE(DATOS[[#This Row],[Ladrillera]]," ",DATOS[[#This Row],[Tipo ]]," ",DATOS[[#This Row],[Clasificación]]," ",DATOS[[#This Row],[Unidad]],)</f>
        <v>EL_TESORO PH NOESTRUCTURAL 8X23X80</v>
      </c>
      <c r="D133" s="17" t="s">
        <v>198</v>
      </c>
      <c r="E133" s="10" t="s">
        <v>14</v>
      </c>
      <c r="F133" s="10" t="s">
        <v>51</v>
      </c>
      <c r="G133" s="10" t="s">
        <v>161</v>
      </c>
      <c r="H133" s="10">
        <v>83</v>
      </c>
      <c r="I133" s="10">
        <v>235</v>
      </c>
      <c r="J133" s="10">
        <v>800</v>
      </c>
      <c r="K133">
        <v>12</v>
      </c>
      <c r="L133" s="21"/>
    </row>
    <row r="134" spans="3:12" x14ac:dyDescent="0.25">
      <c r="C134" s="10" t="str">
        <f>+CONCATENATE(DATOS[[#This Row],[Ladrillera]]," ",DATOS[[#This Row],[Tipo ]]," ",DATOS[[#This Row],[Clasificación]]," ",DATOS[[#This Row],[Unidad]],)</f>
        <v>LADRILLEROS_ASOCIADOS PH NOESTRUCTURAL 8X20X40</v>
      </c>
      <c r="D134" s="17" t="s">
        <v>170</v>
      </c>
      <c r="E134" s="10" t="s">
        <v>14</v>
      </c>
      <c r="F134" s="10" t="s">
        <v>51</v>
      </c>
      <c r="G134" s="10" t="s">
        <v>114</v>
      </c>
      <c r="H134" s="10">
        <v>80</v>
      </c>
      <c r="I134" s="10">
        <v>190</v>
      </c>
      <c r="J134" s="10">
        <v>390</v>
      </c>
      <c r="K134">
        <v>5.2</v>
      </c>
      <c r="L134" s="21">
        <v>0.75</v>
      </c>
    </row>
    <row r="135" spans="3:12" x14ac:dyDescent="0.25">
      <c r="C135" s="10" t="str">
        <f>+CONCATENATE(DATOS[[#This Row],[Ladrillera]]," ",DATOS[[#This Row],[Tipo ]]," ",DATOS[[#This Row],[Clasificación]]," ",DATOS[[#This Row],[Unidad]],)</f>
        <v>LADRILLEROS_ASOCIADOS PH NOESTRUCTURAL 10X20X40</v>
      </c>
      <c r="D135" s="17" t="s">
        <v>170</v>
      </c>
      <c r="E135" s="10" t="s">
        <v>14</v>
      </c>
      <c r="F135" s="10" t="s">
        <v>51</v>
      </c>
      <c r="G135" s="10" t="s">
        <v>119</v>
      </c>
      <c r="H135" s="10">
        <v>90</v>
      </c>
      <c r="I135" s="10">
        <v>190</v>
      </c>
      <c r="J135" s="10">
        <v>390</v>
      </c>
      <c r="K135">
        <v>5.7</v>
      </c>
      <c r="L135" s="21">
        <v>0.75</v>
      </c>
    </row>
    <row r="136" spans="3:12" x14ac:dyDescent="0.25">
      <c r="C136" s="10" t="str">
        <f>+CONCATENATE(DATOS[[#This Row],[Ladrillera]]," ",DATOS[[#This Row],[Tipo ]]," ",DATOS[[#This Row],[Clasificación]]," ",DATOS[[#This Row],[Unidad]],)</f>
        <v>LADRILLEROS_ASOCIADOS PH NOESTRUCTURAL 12X20X40</v>
      </c>
      <c r="D136" s="17" t="s">
        <v>170</v>
      </c>
      <c r="E136" s="10" t="s">
        <v>14</v>
      </c>
      <c r="F136" s="10" t="s">
        <v>51</v>
      </c>
      <c r="G136" s="10" t="s">
        <v>124</v>
      </c>
      <c r="H136" s="10">
        <v>115</v>
      </c>
      <c r="I136" s="10">
        <v>190</v>
      </c>
      <c r="J136" s="10">
        <v>390</v>
      </c>
      <c r="K136">
        <v>8</v>
      </c>
      <c r="L136" s="21">
        <v>0.75</v>
      </c>
    </row>
    <row r="137" spans="3:12" x14ac:dyDescent="0.25">
      <c r="C137" s="10" t="str">
        <f>+CONCATENATE(DATOS[[#This Row],[Ladrillera]]," ",DATOS[[#This Row],[Tipo ]]," ",DATOS[[#This Row],[Clasificación]]," ",DATOS[[#This Row],[Unidad]],)</f>
        <v>LADRILLEROS_ASOCIADOS PH NOESTRUCTURAL 15X20X40</v>
      </c>
      <c r="D137" s="17" t="s">
        <v>170</v>
      </c>
      <c r="E137" s="10" t="s">
        <v>14</v>
      </c>
      <c r="F137" s="10" t="s">
        <v>51</v>
      </c>
      <c r="G137" s="10" t="s">
        <v>126</v>
      </c>
      <c r="H137" s="10">
        <v>140</v>
      </c>
      <c r="I137" s="10">
        <v>190</v>
      </c>
      <c r="J137" s="10">
        <v>390</v>
      </c>
      <c r="K137">
        <v>8.5</v>
      </c>
      <c r="L137" s="21">
        <v>0.75</v>
      </c>
    </row>
    <row r="138" spans="3:12" x14ac:dyDescent="0.25">
      <c r="C138" s="10" t="str">
        <f>+CONCATENATE(DATOS[[#This Row],[Ladrillera]]," ",DATOS[[#This Row],[Tipo ]]," ",DATOS[[#This Row],[Clasificación]]," ",DATOS[[#This Row],[Unidad]],)</f>
        <v>LADRILLEROS_ASOCIADOS PV NOESTRUCTURAL 10X20X40</v>
      </c>
      <c r="D138" s="17" t="s">
        <v>170</v>
      </c>
      <c r="E138" s="10" t="s">
        <v>13</v>
      </c>
      <c r="F138" s="10" t="s">
        <v>51</v>
      </c>
      <c r="G138" s="10" t="s">
        <v>119</v>
      </c>
      <c r="H138" s="10">
        <v>90</v>
      </c>
      <c r="I138" s="10">
        <v>190</v>
      </c>
      <c r="J138" s="10">
        <v>390</v>
      </c>
      <c r="K138">
        <v>6.2</v>
      </c>
      <c r="L138" s="21">
        <v>0.75</v>
      </c>
    </row>
    <row r="139" spans="3:12" x14ac:dyDescent="0.25">
      <c r="C139" s="10" t="str">
        <f>+CONCATENATE(DATOS[[#This Row],[Ladrillera]]," ",DATOS[[#This Row],[Tipo ]]," ",DATOS[[#This Row],[Clasificación]]," ",DATOS[[#This Row],[Unidad]],)</f>
        <v>LADRILLEROS_ASOCIADOS PV NOESTRUCTURAL 12X20X40</v>
      </c>
      <c r="D139" s="17" t="s">
        <v>170</v>
      </c>
      <c r="E139" s="10" t="s">
        <v>13</v>
      </c>
      <c r="F139" s="10" t="s">
        <v>51</v>
      </c>
      <c r="G139" s="10" t="s">
        <v>124</v>
      </c>
      <c r="H139" s="10">
        <v>115</v>
      </c>
      <c r="I139" s="10">
        <v>190</v>
      </c>
      <c r="J139" s="10">
        <v>390</v>
      </c>
      <c r="K139">
        <v>8.6999999999999993</v>
      </c>
      <c r="L139" s="21">
        <v>0.75</v>
      </c>
    </row>
    <row r="140" spans="3:12" x14ac:dyDescent="0.25">
      <c r="C140" s="10" t="str">
        <f>+CONCATENATE(DATOS[[#This Row],[Ladrillera]]," ",DATOS[[#This Row],[Tipo ]]," ",DATOS[[#This Row],[Clasificación]]," ",DATOS[[#This Row],[Unidad]],)</f>
        <v>LADRILLEROS_ASOCIADOS PV NOESTRUCTURAL 15X20X40</v>
      </c>
      <c r="D140" s="17" t="s">
        <v>170</v>
      </c>
      <c r="E140" s="10" t="s">
        <v>13</v>
      </c>
      <c r="F140" s="10" t="s">
        <v>51</v>
      </c>
      <c r="G140" s="10" t="s">
        <v>126</v>
      </c>
      <c r="H140" s="10">
        <v>140</v>
      </c>
      <c r="I140" s="10">
        <v>190</v>
      </c>
      <c r="J140" s="10">
        <v>390</v>
      </c>
      <c r="K140">
        <v>9</v>
      </c>
      <c r="L140" s="21">
        <v>0.75</v>
      </c>
    </row>
    <row r="141" spans="3:12" x14ac:dyDescent="0.25">
      <c r="C141" s="10" t="str">
        <f>+CONCATENATE(DATOS[[#This Row],[Ladrillera]]," ",DATOS[[#This Row],[Tipo ]]," ",DATOS[[#This Row],[Clasificación]]," ",DATOS[[#This Row],[Unidad]],)</f>
        <v>LA_FERRERÍA PH NOESTRUCTURAL 10X20X40</v>
      </c>
      <c r="D141" s="17" t="s">
        <v>196</v>
      </c>
      <c r="E141" s="10" t="s">
        <v>14</v>
      </c>
      <c r="F141" s="10" t="s">
        <v>51</v>
      </c>
      <c r="G141" s="10" t="s">
        <v>119</v>
      </c>
      <c r="H141" s="10">
        <v>95</v>
      </c>
      <c r="I141" s="10">
        <v>190</v>
      </c>
      <c r="J141" s="10">
        <v>390</v>
      </c>
      <c r="K141">
        <v>5.5</v>
      </c>
      <c r="L141" s="21">
        <v>0.75</v>
      </c>
    </row>
    <row r="142" spans="3:12" x14ac:dyDescent="0.25">
      <c r="C142" s="10" t="str">
        <f>+CONCATENATE(DATOS[[#This Row],[Ladrillera]]," ",DATOS[[#This Row],[Tipo ]]," ",DATOS[[#This Row],[Clasificación]]," ",DATOS[[#This Row],[Unidad]],)</f>
        <v>LA_FERRERÍA PH NOESTRUCTURAL 12X20X40</v>
      </c>
      <c r="D142" s="17" t="s">
        <v>196</v>
      </c>
      <c r="E142" s="10" t="s">
        <v>14</v>
      </c>
      <c r="F142" s="10" t="s">
        <v>51</v>
      </c>
      <c r="G142" s="10" t="s">
        <v>124</v>
      </c>
      <c r="H142" s="10">
        <v>115</v>
      </c>
      <c r="I142" s="10">
        <v>190</v>
      </c>
      <c r="J142" s="10">
        <v>390</v>
      </c>
      <c r="K142">
        <v>7.5</v>
      </c>
      <c r="L142" s="21">
        <v>0.75</v>
      </c>
    </row>
    <row r="143" spans="3:12" x14ac:dyDescent="0.25">
      <c r="C143" s="10" t="str">
        <f>+CONCATENATE(DATOS[[#This Row],[Ladrillera]]," ",DATOS[[#This Row],[Tipo ]]," ",DATOS[[#This Row],[Clasificación]]," ",DATOS[[#This Row],[Unidad]],)</f>
        <v>LA_FERRERÍA PH NOESTRUCTURAL 15X20X40</v>
      </c>
      <c r="D143" s="17" t="s">
        <v>196</v>
      </c>
      <c r="E143" s="10" t="s">
        <v>14</v>
      </c>
      <c r="F143" s="10" t="s">
        <v>51</v>
      </c>
      <c r="G143" s="10" t="s">
        <v>126</v>
      </c>
      <c r="H143" s="10">
        <v>143</v>
      </c>
      <c r="I143" s="10">
        <v>192</v>
      </c>
      <c r="J143" s="10">
        <v>382</v>
      </c>
      <c r="K143">
        <v>8</v>
      </c>
      <c r="L143" s="21">
        <v>0.75</v>
      </c>
    </row>
    <row r="144" spans="3:12" x14ac:dyDescent="0.25">
      <c r="C144" s="10" t="str">
        <f>+CONCATENATE(DATOS[[#This Row],[Ladrillera]]," ",DATOS[[#This Row],[Tipo ]]," ",DATOS[[#This Row],[Clasificación]]," ",DATOS[[#This Row],[Unidad]],)</f>
        <v>EL_NORAL  PV NOESTRUCTURAL 12X20X30</v>
      </c>
      <c r="D144" s="17" t="s">
        <v>199</v>
      </c>
      <c r="E144" s="10" t="s">
        <v>13</v>
      </c>
      <c r="F144" s="10" t="s">
        <v>51</v>
      </c>
      <c r="G144" s="10" t="s">
        <v>136</v>
      </c>
      <c r="H144" s="10">
        <v>120</v>
      </c>
      <c r="I144" s="10">
        <v>198</v>
      </c>
      <c r="J144" s="10">
        <v>295</v>
      </c>
      <c r="K144">
        <v>6.2</v>
      </c>
      <c r="L144" s="21">
        <v>0.75</v>
      </c>
    </row>
    <row r="145" spans="3:12" x14ac:dyDescent="0.25">
      <c r="C145" s="10" t="str">
        <f>+CONCATENATE(DATOS[[#This Row],[Ladrillera]]," ",DATOS[[#This Row],[Tipo ]]," ",DATOS[[#This Row],[Clasificación]]," ",DATOS[[#This Row],[Unidad]],)</f>
        <v>EL_NORAL  PH NOESTRUCTURAL 12X20X30</v>
      </c>
      <c r="D145" s="17" t="s">
        <v>199</v>
      </c>
      <c r="E145" s="10" t="s">
        <v>14</v>
      </c>
      <c r="F145" s="10" t="s">
        <v>51</v>
      </c>
      <c r="G145" s="10" t="s">
        <v>136</v>
      </c>
      <c r="H145" s="10">
        <v>119</v>
      </c>
      <c r="I145" s="10">
        <v>197</v>
      </c>
      <c r="J145" s="10">
        <v>296</v>
      </c>
      <c r="K145">
        <v>6.1</v>
      </c>
      <c r="L145" s="21">
        <v>0.75</v>
      </c>
    </row>
    <row r="146" spans="3:12" x14ac:dyDescent="0.25">
      <c r="C146" s="10" t="str">
        <f>+CONCATENATE(DATOS[[#This Row],[Ladrillera]]," ",DATOS[[#This Row],[Tipo ]]," ",DATOS[[#This Row],[Clasificación]]," ",DATOS[[#This Row],[Unidad]],)</f>
        <v>TEJAR_SANTA_CECILIA PH NOESTRUCTURAL 10X20X40</v>
      </c>
      <c r="D146" s="17" t="s">
        <v>173</v>
      </c>
      <c r="E146" s="10" t="s">
        <v>14</v>
      </c>
      <c r="F146" s="10" t="s">
        <v>51</v>
      </c>
      <c r="G146" s="10" t="s">
        <v>119</v>
      </c>
      <c r="H146" s="10">
        <v>90</v>
      </c>
      <c r="I146" s="10">
        <v>190</v>
      </c>
      <c r="J146" s="10">
        <v>390</v>
      </c>
      <c r="K146">
        <v>5.5</v>
      </c>
      <c r="L146" s="21">
        <v>0.75</v>
      </c>
    </row>
    <row r="147" spans="3:12" x14ac:dyDescent="0.25">
      <c r="C147" s="10" t="str">
        <f>+CONCATENATE(DATOS[[#This Row],[Ladrillera]]," ",DATOS[[#This Row],[Tipo ]]," ",DATOS[[#This Row],[Clasificación]]," ",DATOS[[#This Row],[Unidad]],)</f>
        <v>TEJAR_SANTA_CECILIA PH NOESTRUCTURAL 12X20X40</v>
      </c>
      <c r="D147" s="17" t="s">
        <v>173</v>
      </c>
      <c r="E147" s="10" t="s">
        <v>14</v>
      </c>
      <c r="F147" s="10" t="s">
        <v>51</v>
      </c>
      <c r="G147" s="10" t="s">
        <v>124</v>
      </c>
      <c r="H147" s="10">
        <v>115</v>
      </c>
      <c r="I147" s="10">
        <v>190</v>
      </c>
      <c r="J147" s="10">
        <v>390</v>
      </c>
      <c r="K147">
        <v>7</v>
      </c>
      <c r="L147" s="21">
        <v>0.75</v>
      </c>
    </row>
    <row r="148" spans="3:12" x14ac:dyDescent="0.25">
      <c r="C148" s="10" t="str">
        <f>+CONCATENATE(DATOS[[#This Row],[Ladrillera]]," ",DATOS[[#This Row],[Tipo ]]," ",DATOS[[#This Row],[Clasificación]]," ",DATOS[[#This Row],[Unidad]],)</f>
        <v>TEJAR_SANTA_CECILIA PH NOESTRUCTURAL 15X20X40</v>
      </c>
      <c r="D148" s="17" t="s">
        <v>173</v>
      </c>
      <c r="E148" s="10" t="s">
        <v>14</v>
      </c>
      <c r="F148" s="10" t="s">
        <v>51</v>
      </c>
      <c r="G148" s="10" t="s">
        <v>126</v>
      </c>
      <c r="H148" s="10">
        <v>140</v>
      </c>
      <c r="I148" s="10">
        <v>190</v>
      </c>
      <c r="J148" s="10">
        <v>390</v>
      </c>
      <c r="K148">
        <v>8.5</v>
      </c>
      <c r="L148" s="21">
        <v>0.75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D l / o V M k S 9 n m l A A A A 9 w A A A B I A H A B D b 2 5 m a W c v U G F j a 2 F n Z S 5 4 b W w g o h g A K K A U A A A A A A A A A A A A A A A A A A A A A A A A A A A A h Y 9 L C s I w G I S v U r J v X i J I + Z s u u r U o C O I 2 p L E N t q k 0 q e n d X H g k r 2 B F q + 5 c z s w 3 M H O / 3 i A b 2 y a 6 6 N 6 Z z q a I Y Y o i b V V X G l u l a P D H e I U y A V u p T r L S 0 Q R b l 4 z O p K j 2 / p w Q E k L A Y Y G 7 v i K c U k Y O x X q n a t 3 K 2 F j n p V U a f V r l / x Y S s H + N E R w z u s S M c 4 4 p k N m F w t g v w a f B z / T H h H x o / N B r o V 2 c b 4 D M E s j 7 h H g A U E s D B B Q A A g A I A A 5 f 6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O X + h U K I p H u A 4 A A A A R A A A A E w A c A E Z v c m 1 1 b G F z L 1 N l Y 3 R p b 2 4 x L m 0 g o h g A K K A U A A A A A A A A A A A A A A A A A A A A A A A A A A A A K 0 5 N L s n M z 1 M I h t C G 1 g B Q S w E C L Q A U A A I A C A A O X + h U y R L 2 e a U A A A D 3 A A A A E g A A A A A A A A A A A A A A A A A A A A A A Q 2 9 u Z m l n L 1 B h Y 2 t h Z 2 U u e G 1 s U E s B A i 0 A F A A C A A g A D l / o V A / K 6 a u k A A A A 6 Q A A A B M A A A A A A A A A A A A A A A A A 8 Q A A A F t D b 2 5 0 Z W 5 0 X 1 R 5 c G V z X S 5 4 b W x Q S w E C L Q A U A A I A C A A O X + h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0 I o W o 2 Y 8 u E K R D o + S U t d P h w A A A A A C A A A A A A A Q Z g A A A A E A A C A A A A B A u w 6 O / 2 S g Y A G o M S Q J Q r F e 6 c f s r h J W y 7 7 k 1 m u B 3 t s l g Q A A A A A O g A A A A A I A A C A A A A B m 9 x n L + g d A P z y a n l p U 7 5 a E C P n N Z 4 4 T 8 + V Y 3 U u s e f a 2 h F A A A A C E 2 F x H i M n N E c X i g A p D z x g 1 P G A G / e g a B 8 y 1 / J I c G 6 y g Y H a 9 t 0 n I 2 t v i E p b K T s s / V 5 0 q 3 I Y 1 r E p Q 5 u w F K j W R / K k 8 w f 0 r W v G U D 0 B Y X q E B X V + U e k A A A A D H B U p q p A t f G f n n w B 1 F e G j g r R c 2 f I Z W i s C y v E k L z 0 c U K 7 R d F l G 5 / c 8 M + 0 i c g L r V 6 j Y o v u h h o Z + 6 p 0 l X y n S 2 b R i T < / D a t a M a s h u p > 
</file>

<file path=customXml/itemProps1.xml><?xml version="1.0" encoding="utf-8"?>
<ds:datastoreItem xmlns:ds="http://schemas.openxmlformats.org/officeDocument/2006/customXml" ds:itemID="{9AEDB222-34E0-4FD1-BE4A-6916744EAE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52</vt:i4>
      </vt:variant>
    </vt:vector>
  </HeadingPairs>
  <TitlesOfParts>
    <vt:vector size="55" baseType="lpstr">
      <vt:lpstr>CÁLCULO DE CANTIDADES</vt:lpstr>
      <vt:lpstr>INFORMACION</vt:lpstr>
      <vt:lpstr>Tabla prog</vt:lpstr>
      <vt:lpstr>A</vt:lpstr>
      <vt:lpstr>ALCARRAZA</vt:lpstr>
      <vt:lpstr>ALCARRAZA_PH_NOESTRUCTURAL</vt:lpstr>
      <vt:lpstr>ALCARRAZA_PV_ESTRUCTURAL</vt:lpstr>
      <vt:lpstr>ALCARRAZA_PV_NOESTRUCTURAL</vt:lpstr>
      <vt:lpstr>ALTA_VISTA</vt:lpstr>
      <vt:lpstr>ALTA_VISTA_PH_NOESTRUCTURAL</vt:lpstr>
      <vt:lpstr>ALTA_VISTA_PV_ESTRUCTURAL</vt:lpstr>
      <vt:lpstr>ALTA_VISTA_PV_NOESTRUCTURAL</vt:lpstr>
      <vt:lpstr>BUENA_VISTA</vt:lpstr>
      <vt:lpstr>BUENA_VISTA_PH_NOESTRUCTURAL</vt:lpstr>
      <vt:lpstr>BUENA_VISTA_PV_ESTRUCTURAL</vt:lpstr>
      <vt:lpstr>Clasificación</vt:lpstr>
      <vt:lpstr>DELTA</vt:lpstr>
      <vt:lpstr>DELTA_PH_NOESTRUCTURAL</vt:lpstr>
      <vt:lpstr>EL_AJIZAL</vt:lpstr>
      <vt:lpstr>EL_AJIZAL_PH_NOESTRUCTURAL</vt:lpstr>
      <vt:lpstr>EL_DIAMANTE</vt:lpstr>
      <vt:lpstr>EL_DIAMANTE_PH_NOESTRUCTURAL</vt:lpstr>
      <vt:lpstr>EL_DIAMANTE_PV_ESTRUCTURAL</vt:lpstr>
      <vt:lpstr>EL_NORAL</vt:lpstr>
      <vt:lpstr>EL_NORAL_M_NOESTRUCTURAL</vt:lpstr>
      <vt:lpstr>EL_NORAL_PH_NOESTRUCTURAL</vt:lpstr>
      <vt:lpstr>EL_NORAL_PV_NOESTRUCTURAL</vt:lpstr>
      <vt:lpstr>EL_TESORO</vt:lpstr>
      <vt:lpstr>EL_TESORO_PH_NOESTRUCTURAL</vt:lpstr>
      <vt:lpstr>LA_ESPERANZA</vt:lpstr>
      <vt:lpstr>LA_ESPERANZA_PH_NOESTRUCTURAL</vt:lpstr>
      <vt:lpstr>LA_FERRERÍA</vt:lpstr>
      <vt:lpstr>LA_FERRERÍA_PH_NOESTRUCTURAL</vt:lpstr>
      <vt:lpstr>Ladrilleras</vt:lpstr>
      <vt:lpstr>LADRILLEROS_ASOCIADOS</vt:lpstr>
      <vt:lpstr>LADRILLEROS_ASOCIADOS_PH_NOESTRUCTURAL</vt:lpstr>
      <vt:lpstr>LADRILLEROS_ASOCIADOS_PV_NOESTRUCTURAL</vt:lpstr>
      <vt:lpstr>M</vt:lpstr>
      <vt:lpstr>PH</vt:lpstr>
      <vt:lpstr>PV</vt:lpstr>
      <vt:lpstr>SAN_CRISTÓBAL</vt:lpstr>
      <vt:lpstr>SAN_CRISTÓBAL_PH_NOESTRUCTURAL</vt:lpstr>
      <vt:lpstr>SAN_CRISTÓBAL_PV_ESTRUCTURAL</vt:lpstr>
      <vt:lpstr>SAN_CRISTÓBAL_PV_NOESTRUCTURAL</vt:lpstr>
      <vt:lpstr>SANTA_MARÍA</vt:lpstr>
      <vt:lpstr>SANTA_MARÍA_PH_NOESTRUCTURAL</vt:lpstr>
      <vt:lpstr>SANTA_RITA</vt:lpstr>
      <vt:lpstr>SANTA_RITA_PH_NOESTRUCTURAL</vt:lpstr>
      <vt:lpstr>TEJAR_SAN_JOSÉ</vt:lpstr>
      <vt:lpstr>TEJAR_SAN_JOSÉ_PH_NOESTRUCTURAL</vt:lpstr>
      <vt:lpstr>TEJAR_SAN_JOSÉ_PV_ESTRUCTURAL</vt:lpstr>
      <vt:lpstr>TEJAR_SAN_JOSÉ_PV_NOESTRUCTURAL</vt:lpstr>
      <vt:lpstr>TEJAR_SANTA_CECILIA</vt:lpstr>
      <vt:lpstr>TEJAR_SANTA_CECILIA_PH_NOESTRUCTURAL</vt:lpstr>
      <vt:lpstr>Tipo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Karolayn</dc:creator>
  <cp:lastModifiedBy>Karolayn</cp:lastModifiedBy>
  <dcterms:created xsi:type="dcterms:W3CDTF">2022-05-23T13:57:32Z</dcterms:created>
  <dcterms:modified xsi:type="dcterms:W3CDTF">2022-08-25T18:58:24Z</dcterms:modified>
</cp:coreProperties>
</file>